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Z:\2026\IZVRŠENJE 2026\polugodišnji izvještaj\"/>
    </mc:Choice>
  </mc:AlternateContent>
  <xr:revisionPtr revIDLastSave="0" documentId="13_ncr:1_{3D103B59-3ABA-47B9-9230-C04B3F9FC3A9}" xr6:coauthVersionLast="47" xr6:coauthVersionMax="47" xr10:uidLastSave="{00000000-0000-0000-0000-000000000000}"/>
  <bookViews>
    <workbookView xWindow="-120" yWindow="-120" windowWidth="29040" windowHeight="15720" firstSheet="2" activeTab="6" xr2:uid="{84B4B078-F6DA-461F-9690-F285A92816D9}"/>
  </bookViews>
  <sheets>
    <sheet name="SAŽETAK" sheetId="1" r:id="rId1"/>
    <sheet name=" Račun prihoda i rashoda" sheetId="2" r:id="rId2"/>
    <sheet name="Rashodi prema izvorima finan" sheetId="3" r:id="rId3"/>
    <sheet name="Rashodi prema funkcijskoj k " sheetId="4" r:id="rId4"/>
    <sheet name="Račun financiranja" sheetId="5" r:id="rId5"/>
    <sheet name="Račun fin prema izvorima f" sheetId="6" r:id="rId6"/>
    <sheet name="POSEBNI DIO" sheetId="7" r:id="rId7"/>
  </sheets>
  <externalReferences>
    <externalReference r:id="rId8"/>
  </externalReferences>
  <definedNames>
    <definedName name="_xlnm.Print_Area" localSheetId="0">SAŽETAK!$B$1:$K$27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1" i="7" l="1"/>
  <c r="H59" i="7"/>
  <c r="H75" i="7"/>
  <c r="G59" i="7"/>
  <c r="G12" i="1"/>
  <c r="E266" i="7"/>
  <c r="F266" i="7"/>
  <c r="D266" i="7"/>
  <c r="D235" i="7" s="1"/>
  <c r="F235" i="7"/>
  <c r="E235" i="7"/>
  <c r="E236" i="7"/>
  <c r="F236" i="7"/>
  <c r="D236" i="7"/>
  <c r="K54" i="2"/>
  <c r="J56" i="2"/>
  <c r="L24" i="1"/>
  <c r="L26" i="1"/>
  <c r="K24" i="1"/>
  <c r="K25" i="1"/>
  <c r="K26" i="1"/>
  <c r="L11" i="1"/>
  <c r="L12" i="1"/>
  <c r="L13" i="1"/>
  <c r="L14" i="1"/>
  <c r="L15" i="1"/>
  <c r="L10" i="1"/>
  <c r="K11" i="1"/>
  <c r="K13" i="1"/>
  <c r="K14" i="1"/>
  <c r="K10" i="1"/>
  <c r="E160" i="7"/>
  <c r="F160" i="7"/>
  <c r="D160" i="7"/>
  <c r="E158" i="7"/>
  <c r="F158" i="7"/>
  <c r="D158" i="7"/>
  <c r="E155" i="7"/>
  <c r="F155" i="7"/>
  <c r="D155" i="7"/>
  <c r="H170" i="7"/>
  <c r="H171" i="7"/>
  <c r="H172" i="7"/>
  <c r="H174" i="7"/>
  <c r="G99" i="7"/>
  <c r="H31" i="7"/>
  <c r="H32" i="7"/>
  <c r="H33" i="7"/>
  <c r="H35" i="7"/>
  <c r="H55" i="7"/>
  <c r="H56" i="7"/>
  <c r="H57" i="7"/>
  <c r="H60" i="7"/>
  <c r="H61" i="7"/>
  <c r="H63" i="7"/>
  <c r="H64" i="7"/>
  <c r="H65" i="7"/>
  <c r="H66" i="7"/>
  <c r="H67" i="7"/>
  <c r="H69" i="7"/>
  <c r="H70" i="7"/>
  <c r="H72" i="7"/>
  <c r="H74" i="7"/>
  <c r="H76" i="7"/>
  <c r="H77" i="7"/>
  <c r="H78" i="7"/>
  <c r="H80" i="7"/>
  <c r="H82" i="7"/>
  <c r="H85" i="7"/>
  <c r="H87" i="7"/>
  <c r="H107" i="7"/>
  <c r="H108" i="7"/>
  <c r="H109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7" i="7"/>
  <c r="H165" i="7"/>
  <c r="H166" i="7"/>
  <c r="H167" i="7"/>
  <c r="H184" i="7"/>
  <c r="H190" i="7"/>
  <c r="H191" i="7"/>
  <c r="H192" i="7"/>
  <c r="H193" i="7"/>
  <c r="H194" i="7"/>
  <c r="H195" i="7"/>
  <c r="H198" i="7"/>
  <c r="H199" i="7"/>
  <c r="H200" i="7"/>
  <c r="H201" i="7"/>
  <c r="H206" i="7"/>
  <c r="H207" i="7"/>
  <c r="H208" i="7"/>
  <c r="H210" i="7"/>
  <c r="H211" i="7"/>
  <c r="G31" i="7"/>
  <c r="G32" i="7"/>
  <c r="G33" i="7"/>
  <c r="G35" i="7"/>
  <c r="G36" i="7"/>
  <c r="G37" i="7"/>
  <c r="G38" i="7"/>
  <c r="G39" i="7"/>
  <c r="G40" i="7"/>
  <c r="G41" i="7"/>
  <c r="G42" i="7"/>
  <c r="G55" i="7"/>
  <c r="G56" i="7"/>
  <c r="G57" i="7"/>
  <c r="G60" i="7"/>
  <c r="G61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5" i="7"/>
  <c r="G86" i="7"/>
  <c r="G87" i="7"/>
  <c r="G91" i="7"/>
  <c r="G93" i="7"/>
  <c r="G94" i="7"/>
  <c r="G95" i="7"/>
  <c r="G96" i="7"/>
  <c r="G98" i="7"/>
  <c r="G107" i="7"/>
  <c r="G108" i="7"/>
  <c r="G109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7" i="7"/>
  <c r="G142" i="7"/>
  <c r="G143" i="7"/>
  <c r="G144" i="7"/>
  <c r="G145" i="7"/>
  <c r="G146" i="7"/>
  <c r="G147" i="7"/>
  <c r="G148" i="7"/>
  <c r="G156" i="7"/>
  <c r="G159" i="7"/>
  <c r="G204" i="7"/>
  <c r="G207" i="7"/>
  <c r="G219" i="7"/>
  <c r="G252" i="7"/>
  <c r="G253" i="7"/>
  <c r="G254" i="7"/>
  <c r="G256" i="7"/>
  <c r="G257" i="7"/>
  <c r="G258" i="7"/>
  <c r="G259" i="7"/>
  <c r="G260" i="7"/>
  <c r="G261" i="7"/>
  <c r="G264" i="7"/>
  <c r="G265" i="7"/>
  <c r="G270" i="7"/>
  <c r="G271" i="7"/>
  <c r="G272" i="7"/>
  <c r="G274" i="7"/>
  <c r="G275" i="7"/>
  <c r="G276" i="7"/>
  <c r="G277" i="7"/>
  <c r="G278" i="7"/>
  <c r="G279" i="7"/>
  <c r="G280" i="7"/>
  <c r="G281" i="7"/>
  <c r="G282" i="7"/>
  <c r="G286" i="7"/>
  <c r="G287" i="7"/>
  <c r="G288" i="7"/>
  <c r="E284" i="7" l="1"/>
  <c r="E283" i="7" s="1"/>
  <c r="F284" i="7"/>
  <c r="F283" i="7" s="1"/>
  <c r="D284" i="7"/>
  <c r="D283" i="7" s="1"/>
  <c r="E273" i="7"/>
  <c r="F273" i="7"/>
  <c r="D273" i="7"/>
  <c r="E269" i="7"/>
  <c r="F269" i="7"/>
  <c r="D269" i="7"/>
  <c r="E246" i="7"/>
  <c r="E245" i="7" s="1"/>
  <c r="F246" i="7"/>
  <c r="D246" i="7"/>
  <c r="D245" i="7" s="1"/>
  <c r="E242" i="7"/>
  <c r="F242" i="7"/>
  <c r="D242" i="7"/>
  <c r="E239" i="7"/>
  <c r="F239" i="7"/>
  <c r="D239" i="7"/>
  <c r="E227" i="7"/>
  <c r="F227" i="7"/>
  <c r="D227" i="7"/>
  <c r="E223" i="7"/>
  <c r="E222" i="7" s="1"/>
  <c r="F223" i="7"/>
  <c r="D223" i="7"/>
  <c r="D222" i="7" s="1"/>
  <c r="E217" i="7"/>
  <c r="F217" i="7"/>
  <c r="D217" i="7"/>
  <c r="E212" i="7"/>
  <c r="F212" i="7"/>
  <c r="D212" i="7"/>
  <c r="E205" i="7"/>
  <c r="F205" i="7"/>
  <c r="D205" i="7"/>
  <c r="E203" i="7"/>
  <c r="F203" i="7"/>
  <c r="D203" i="7"/>
  <c r="E189" i="7"/>
  <c r="F189" i="7"/>
  <c r="D189" i="7"/>
  <c r="E187" i="7"/>
  <c r="F187" i="7"/>
  <c r="D187" i="7"/>
  <c r="E181" i="7"/>
  <c r="F181" i="7"/>
  <c r="D181" i="7"/>
  <c r="E168" i="7"/>
  <c r="F168" i="7"/>
  <c r="D168" i="7"/>
  <c r="E164" i="7"/>
  <c r="F164" i="7"/>
  <c r="D164" i="7"/>
  <c r="E157" i="7"/>
  <c r="F157" i="7"/>
  <c r="D157" i="7"/>
  <c r="E154" i="7"/>
  <c r="F154" i="7"/>
  <c r="D154" i="7"/>
  <c r="E149" i="7"/>
  <c r="F149" i="7"/>
  <c r="D149" i="7"/>
  <c r="E141" i="7"/>
  <c r="F141" i="7"/>
  <c r="D141" i="7"/>
  <c r="E139" i="7"/>
  <c r="F139" i="7"/>
  <c r="D139" i="7"/>
  <c r="E136" i="7"/>
  <c r="F136" i="7"/>
  <c r="D136" i="7"/>
  <c r="E133" i="7"/>
  <c r="F133" i="7"/>
  <c r="D133" i="7"/>
  <c r="E110" i="7"/>
  <c r="F110" i="7"/>
  <c r="D110" i="7"/>
  <c r="E106" i="7"/>
  <c r="E105" i="7" s="1"/>
  <c r="F106" i="7"/>
  <c r="D106" i="7"/>
  <c r="F101" i="7"/>
  <c r="D101" i="7"/>
  <c r="E92" i="7"/>
  <c r="F92" i="7"/>
  <c r="D92" i="7"/>
  <c r="E90" i="7"/>
  <c r="F90" i="7"/>
  <c r="G90" i="7" s="1"/>
  <c r="D90" i="7"/>
  <c r="E84" i="7"/>
  <c r="F84" i="7"/>
  <c r="D84" i="7"/>
  <c r="E58" i="7"/>
  <c r="F58" i="7"/>
  <c r="D58" i="7"/>
  <c r="E54" i="7"/>
  <c r="F54" i="7"/>
  <c r="D54" i="7"/>
  <c r="E48" i="7"/>
  <c r="F48" i="7"/>
  <c r="D48" i="7"/>
  <c r="E44" i="7"/>
  <c r="F44" i="7"/>
  <c r="D44" i="7"/>
  <c r="E34" i="7"/>
  <c r="F34" i="7"/>
  <c r="D34" i="7"/>
  <c r="E30" i="7"/>
  <c r="F30" i="7"/>
  <c r="D30" i="7"/>
  <c r="F263" i="7"/>
  <c r="E263" i="7"/>
  <c r="E262" i="7" s="1"/>
  <c r="D263" i="7"/>
  <c r="F255" i="7"/>
  <c r="E255" i="7"/>
  <c r="D255" i="7"/>
  <c r="F251" i="7"/>
  <c r="E251" i="7"/>
  <c r="D251" i="7"/>
  <c r="F8" i="4"/>
  <c r="F7" i="4" s="1"/>
  <c r="F6" i="4" s="1"/>
  <c r="E8" i="4"/>
  <c r="E7" i="4" s="1"/>
  <c r="E6" i="4" s="1"/>
  <c r="C8" i="4"/>
  <c r="C7" i="4" s="1"/>
  <c r="C6" i="4" s="1"/>
  <c r="E26" i="3"/>
  <c r="F26" i="3" s="1"/>
  <c r="G31" i="3"/>
  <c r="G38" i="3"/>
  <c r="F29" i="3"/>
  <c r="F31" i="3"/>
  <c r="E40" i="3"/>
  <c r="D40" i="3"/>
  <c r="G40" i="3" s="1"/>
  <c r="C40" i="3"/>
  <c r="E38" i="3"/>
  <c r="D38" i="3"/>
  <c r="C38" i="3"/>
  <c r="E36" i="3"/>
  <c r="E32" i="3" s="1"/>
  <c r="D36" i="3"/>
  <c r="D32" i="3" s="1"/>
  <c r="C36" i="3"/>
  <c r="E35" i="3"/>
  <c r="F35" i="3" s="1"/>
  <c r="D35" i="3"/>
  <c r="C35" i="3"/>
  <c r="E34" i="3"/>
  <c r="D34" i="3"/>
  <c r="C34" i="3"/>
  <c r="F34" i="3" s="1"/>
  <c r="E33" i="3"/>
  <c r="G33" i="3" s="1"/>
  <c r="D33" i="3"/>
  <c r="C33" i="3"/>
  <c r="C32" i="3" s="1"/>
  <c r="E31" i="3"/>
  <c r="E30" i="3" s="1"/>
  <c r="F30" i="3" s="1"/>
  <c r="D31" i="3"/>
  <c r="D30" i="3" s="1"/>
  <c r="C31" i="3"/>
  <c r="E29" i="3"/>
  <c r="E28" i="3" s="1"/>
  <c r="D29" i="3"/>
  <c r="D28" i="3" s="1"/>
  <c r="C29" i="3"/>
  <c r="E27" i="3"/>
  <c r="F27" i="3" s="1"/>
  <c r="D27" i="3"/>
  <c r="D26" i="3" s="1"/>
  <c r="C27" i="3"/>
  <c r="G7" i="3"/>
  <c r="G8" i="3"/>
  <c r="G9" i="3"/>
  <c r="G10" i="3"/>
  <c r="G11" i="3"/>
  <c r="G12" i="3"/>
  <c r="G13" i="3"/>
  <c r="G15" i="3"/>
  <c r="G16" i="3"/>
  <c r="G17" i="3"/>
  <c r="G18" i="3"/>
  <c r="G19" i="3"/>
  <c r="G20" i="3"/>
  <c r="G6" i="3"/>
  <c r="F7" i="3"/>
  <c r="F8" i="3"/>
  <c r="F9" i="3"/>
  <c r="F10" i="3"/>
  <c r="F11" i="3"/>
  <c r="F12" i="3"/>
  <c r="F15" i="3"/>
  <c r="F19" i="3"/>
  <c r="F20" i="3"/>
  <c r="F6" i="3"/>
  <c r="D12" i="3"/>
  <c r="E12" i="3"/>
  <c r="C12" i="3"/>
  <c r="K65" i="2"/>
  <c r="K67" i="2"/>
  <c r="K70" i="2"/>
  <c r="K73" i="2"/>
  <c r="K74" i="2"/>
  <c r="K75" i="2"/>
  <c r="K78" i="2"/>
  <c r="K79" i="2"/>
  <c r="K80" i="2"/>
  <c r="K81" i="2"/>
  <c r="K82" i="2"/>
  <c r="K83" i="2"/>
  <c r="K85" i="2"/>
  <c r="K86" i="2"/>
  <c r="K87" i="2"/>
  <c r="K88" i="2"/>
  <c r="K89" i="2"/>
  <c r="K90" i="2"/>
  <c r="K91" i="2"/>
  <c r="K92" i="2"/>
  <c r="K93" i="2"/>
  <c r="K95" i="2"/>
  <c r="K97" i="2"/>
  <c r="K98" i="2"/>
  <c r="K99" i="2"/>
  <c r="K100" i="2"/>
  <c r="K101" i="2"/>
  <c r="K105" i="2"/>
  <c r="K106" i="2"/>
  <c r="K107" i="2"/>
  <c r="K111" i="2"/>
  <c r="K115" i="2"/>
  <c r="K118" i="2"/>
  <c r="K120" i="2"/>
  <c r="K121" i="2"/>
  <c r="K122" i="2"/>
  <c r="K123" i="2"/>
  <c r="K125" i="2"/>
  <c r="K127" i="2"/>
  <c r="J65" i="2"/>
  <c r="J67" i="2"/>
  <c r="J70" i="2"/>
  <c r="J73" i="2"/>
  <c r="J74" i="2"/>
  <c r="J75" i="2"/>
  <c r="J78" i="2"/>
  <c r="J79" i="2"/>
  <c r="J80" i="2"/>
  <c r="J81" i="2"/>
  <c r="J82" i="2"/>
  <c r="J83" i="2"/>
  <c r="J85" i="2"/>
  <c r="J86" i="2"/>
  <c r="J87" i="2"/>
  <c r="J88" i="2"/>
  <c r="J89" i="2"/>
  <c r="J90" i="2"/>
  <c r="J91" i="2"/>
  <c r="J92" i="2"/>
  <c r="J93" i="2"/>
  <c r="J95" i="2"/>
  <c r="J97" i="2"/>
  <c r="J98" i="2"/>
  <c r="J99" i="2"/>
  <c r="J101" i="2"/>
  <c r="J105" i="2"/>
  <c r="J107" i="2"/>
  <c r="J111" i="2"/>
  <c r="J118" i="2"/>
  <c r="J120" i="2"/>
  <c r="J121" i="2"/>
  <c r="J123" i="2"/>
  <c r="J128" i="2"/>
  <c r="H126" i="2"/>
  <c r="K126" i="2" s="1"/>
  <c r="I126" i="2"/>
  <c r="G126" i="2"/>
  <c r="H104" i="2"/>
  <c r="I104" i="2"/>
  <c r="G104" i="2"/>
  <c r="G124" i="2"/>
  <c r="I124" i="2"/>
  <c r="H124" i="2"/>
  <c r="K16" i="2"/>
  <c r="K17" i="2"/>
  <c r="K22" i="2"/>
  <c r="K23" i="2"/>
  <c r="K25" i="2"/>
  <c r="K26" i="2"/>
  <c r="K34" i="2"/>
  <c r="K37" i="2"/>
  <c r="K38" i="2"/>
  <c r="K40" i="2"/>
  <c r="K43" i="2"/>
  <c r="K44" i="2"/>
  <c r="J43" i="2"/>
  <c r="J38" i="2"/>
  <c r="J37" i="2"/>
  <c r="J34" i="2"/>
  <c r="J26" i="2"/>
  <c r="I51" i="2"/>
  <c r="H51" i="2"/>
  <c r="G51" i="2"/>
  <c r="H28" i="2"/>
  <c r="I28" i="2"/>
  <c r="G28" i="2"/>
  <c r="I53" i="2"/>
  <c r="H53" i="2"/>
  <c r="G53" i="2"/>
  <c r="D6" i="4"/>
  <c r="C30" i="3"/>
  <c r="C28" i="3"/>
  <c r="C26" i="3"/>
  <c r="D19" i="3"/>
  <c r="E19" i="3"/>
  <c r="D17" i="3"/>
  <c r="E17" i="3"/>
  <c r="D10" i="3"/>
  <c r="E10" i="3"/>
  <c r="D8" i="3"/>
  <c r="E8" i="3"/>
  <c r="D6" i="3"/>
  <c r="E6" i="3"/>
  <c r="C19" i="3"/>
  <c r="C10" i="3"/>
  <c r="C8" i="3"/>
  <c r="H119" i="2"/>
  <c r="I119" i="2"/>
  <c r="K119" i="2" s="1"/>
  <c r="H117" i="2"/>
  <c r="I117" i="2"/>
  <c r="G119" i="2"/>
  <c r="G117" i="2"/>
  <c r="H114" i="2"/>
  <c r="I114" i="2"/>
  <c r="K114" i="2" s="1"/>
  <c r="G114" i="2"/>
  <c r="H110" i="2"/>
  <c r="I110" i="2"/>
  <c r="G110" i="2"/>
  <c r="H96" i="2"/>
  <c r="I96" i="2"/>
  <c r="H94" i="2"/>
  <c r="I94" i="2"/>
  <c r="H84" i="2"/>
  <c r="I84" i="2"/>
  <c r="K84" i="2" s="1"/>
  <c r="H77" i="2"/>
  <c r="I77" i="2"/>
  <c r="H72" i="2"/>
  <c r="I72" i="2"/>
  <c r="G96" i="2"/>
  <c r="G94" i="2"/>
  <c r="G84" i="2"/>
  <c r="G77" i="2"/>
  <c r="G72" i="2"/>
  <c r="H68" i="2"/>
  <c r="I68" i="2"/>
  <c r="H66" i="2"/>
  <c r="I66" i="2"/>
  <c r="H64" i="2"/>
  <c r="I64" i="2"/>
  <c r="G68" i="2"/>
  <c r="G66" i="2"/>
  <c r="G64" i="2"/>
  <c r="H55" i="2"/>
  <c r="I55" i="2"/>
  <c r="J55" i="2" s="1"/>
  <c r="H42" i="2"/>
  <c r="H41" i="2" s="1"/>
  <c r="I42" i="2"/>
  <c r="I41" i="2" s="1"/>
  <c r="I36" i="2"/>
  <c r="H36" i="2"/>
  <c r="H33" i="2"/>
  <c r="H32" i="2" s="1"/>
  <c r="I33" i="2"/>
  <c r="I32" i="2" s="1"/>
  <c r="H24" i="2"/>
  <c r="I24" i="2"/>
  <c r="H21" i="2"/>
  <c r="I21" i="2"/>
  <c r="H12" i="2"/>
  <c r="I12" i="2"/>
  <c r="C6" i="3"/>
  <c r="G55" i="2"/>
  <c r="G36" i="2"/>
  <c r="G33" i="2"/>
  <c r="G24" i="2"/>
  <c r="G21" i="2"/>
  <c r="H26" i="1"/>
  <c r="I26" i="1"/>
  <c r="J26" i="1"/>
  <c r="G26" i="1"/>
  <c r="H15" i="1"/>
  <c r="I15" i="1"/>
  <c r="J15" i="1"/>
  <c r="K15" i="1" s="1"/>
  <c r="G15" i="1"/>
  <c r="H12" i="1"/>
  <c r="I12" i="1"/>
  <c r="J12" i="1"/>
  <c r="K12" i="1" s="1"/>
  <c r="H39" i="2"/>
  <c r="I39" i="2"/>
  <c r="H18" i="2"/>
  <c r="I18" i="2"/>
  <c r="H15" i="2"/>
  <c r="I15" i="2"/>
  <c r="F163" i="7" l="1"/>
  <c r="D238" i="7"/>
  <c r="D237" i="7" s="1"/>
  <c r="E250" i="7"/>
  <c r="E163" i="7"/>
  <c r="F105" i="7"/>
  <c r="E249" i="7"/>
  <c r="F250" i="7"/>
  <c r="K53" i="2"/>
  <c r="K21" i="2"/>
  <c r="J110" i="2"/>
  <c r="K104" i="2"/>
  <c r="K94" i="2"/>
  <c r="H116" i="2"/>
  <c r="J72" i="2"/>
  <c r="J64" i="2"/>
  <c r="J96" i="2"/>
  <c r="K110" i="2"/>
  <c r="K124" i="2"/>
  <c r="J68" i="2"/>
  <c r="J94" i="2"/>
  <c r="K68" i="2"/>
  <c r="J66" i="2"/>
  <c r="J119" i="2"/>
  <c r="K72" i="2"/>
  <c r="K77" i="2"/>
  <c r="J117" i="2"/>
  <c r="K66" i="2"/>
  <c r="I116" i="2"/>
  <c r="K117" i="2"/>
  <c r="K64" i="2"/>
  <c r="K96" i="2"/>
  <c r="J104" i="2"/>
  <c r="J77" i="2"/>
  <c r="G116" i="2"/>
  <c r="J126" i="2"/>
  <c r="J84" i="2"/>
  <c r="K39" i="2"/>
  <c r="K41" i="2"/>
  <c r="J36" i="2"/>
  <c r="E153" i="7"/>
  <c r="E16" i="7" s="1"/>
  <c r="D153" i="7"/>
  <c r="D16" i="7" s="1"/>
  <c r="F32" i="3"/>
  <c r="G32" i="3"/>
  <c r="G36" i="3"/>
  <c r="G35" i="3"/>
  <c r="G29" i="3"/>
  <c r="G27" i="3"/>
  <c r="G8" i="4"/>
  <c r="G26" i="3"/>
  <c r="G283" i="7"/>
  <c r="G284" i="7"/>
  <c r="G273" i="7"/>
  <c r="G269" i="7"/>
  <c r="E268" i="7"/>
  <c r="E267" i="7" s="1"/>
  <c r="F268" i="7"/>
  <c r="F267" i="7" s="1"/>
  <c r="F262" i="7"/>
  <c r="G263" i="7"/>
  <c r="G255" i="7"/>
  <c r="D250" i="7"/>
  <c r="G251" i="7"/>
  <c r="F245" i="7"/>
  <c r="E238" i="7"/>
  <c r="E237" i="7" s="1"/>
  <c r="F238" i="7"/>
  <c r="G227" i="7"/>
  <c r="F222" i="7"/>
  <c r="F221" i="7" s="1"/>
  <c r="G217" i="7"/>
  <c r="G205" i="7"/>
  <c r="H205" i="7"/>
  <c r="G203" i="7"/>
  <c r="G189" i="7"/>
  <c r="H189" i="7"/>
  <c r="H181" i="7"/>
  <c r="H168" i="7"/>
  <c r="H164" i="7"/>
  <c r="G141" i="7"/>
  <c r="G136" i="7"/>
  <c r="H136" i="7"/>
  <c r="G110" i="7"/>
  <c r="H110" i="7"/>
  <c r="H106" i="7"/>
  <c r="G106" i="7"/>
  <c r="G92" i="7"/>
  <c r="H84" i="7"/>
  <c r="G84" i="7"/>
  <c r="H58" i="7"/>
  <c r="G58" i="7"/>
  <c r="G54" i="7"/>
  <c r="H54" i="7"/>
  <c r="G34" i="7"/>
  <c r="H34" i="7"/>
  <c r="H30" i="7"/>
  <c r="G30" i="7"/>
  <c r="D268" i="7"/>
  <c r="D267" i="7" s="1"/>
  <c r="F153" i="7"/>
  <c r="D262" i="7"/>
  <c r="G7" i="4"/>
  <c r="G30" i="3"/>
  <c r="G28" i="3"/>
  <c r="F28" i="3"/>
  <c r="G50" i="2"/>
  <c r="G49" i="2" s="1"/>
  <c r="J24" i="2"/>
  <c r="I50" i="2"/>
  <c r="K15" i="2"/>
  <c r="H50" i="2"/>
  <c r="H49" i="2" s="1"/>
  <c r="K36" i="2"/>
  <c r="K33" i="2"/>
  <c r="K42" i="2"/>
  <c r="J33" i="2"/>
  <c r="K32" i="2"/>
  <c r="K24" i="2"/>
  <c r="H63" i="2"/>
  <c r="I35" i="2"/>
  <c r="I11" i="2"/>
  <c r="I63" i="2"/>
  <c r="K63" i="2" s="1"/>
  <c r="H35" i="2"/>
  <c r="H11" i="2"/>
  <c r="H47" i="2"/>
  <c r="H45" i="2" s="1"/>
  <c r="I47" i="2"/>
  <c r="I45" i="2" s="1"/>
  <c r="G47" i="2"/>
  <c r="G45" i="2" s="1"/>
  <c r="G12" i="2"/>
  <c r="F186" i="7"/>
  <c r="F180" i="7"/>
  <c r="F162" i="7" s="1"/>
  <c r="E186" i="7"/>
  <c r="E180" i="7"/>
  <c r="E162" i="7" s="1"/>
  <c r="E226" i="7"/>
  <c r="F226" i="7"/>
  <c r="D226" i="7"/>
  <c r="D221" i="7" s="1"/>
  <c r="D216" i="7"/>
  <c r="D215" i="7" s="1"/>
  <c r="D214" i="7" s="1"/>
  <c r="D186" i="7"/>
  <c r="I7" i="2"/>
  <c r="E3" i="3" s="1"/>
  <c r="H7" i="2"/>
  <c r="D3" i="3" s="1"/>
  <c r="D23" i="3" s="1"/>
  <c r="G7" i="2"/>
  <c r="C3" i="3" s="1"/>
  <c r="E216" i="7"/>
  <c r="E215" i="7" s="1"/>
  <c r="F43" i="7"/>
  <c r="E43" i="7"/>
  <c r="H32" i="6"/>
  <c r="G32" i="6"/>
  <c r="F32" i="6"/>
  <c r="E32" i="6"/>
  <c r="D32" i="6"/>
  <c r="C32" i="6"/>
  <c r="H30" i="6"/>
  <c r="G30" i="6"/>
  <c r="F30" i="6"/>
  <c r="F20" i="6" s="1"/>
  <c r="E30" i="6"/>
  <c r="D30" i="6"/>
  <c r="C30" i="6"/>
  <c r="H27" i="6"/>
  <c r="G27" i="6"/>
  <c r="F27" i="6"/>
  <c r="E27" i="6"/>
  <c r="D27" i="6"/>
  <c r="C27" i="6"/>
  <c r="H25" i="6"/>
  <c r="G25" i="6"/>
  <c r="F25" i="6"/>
  <c r="E25" i="6"/>
  <c r="D25" i="6"/>
  <c r="D20" i="6" s="1"/>
  <c r="C25" i="6"/>
  <c r="C20" i="6" s="1"/>
  <c r="H23" i="6"/>
  <c r="G23" i="6"/>
  <c r="F23" i="6"/>
  <c r="E23" i="6"/>
  <c r="D23" i="6"/>
  <c r="C23" i="6"/>
  <c r="H21" i="6"/>
  <c r="G21" i="6"/>
  <c r="F21" i="6"/>
  <c r="E21" i="6"/>
  <c r="D21" i="6"/>
  <c r="C21" i="6"/>
  <c r="E20" i="6"/>
  <c r="F18" i="6"/>
  <c r="E18" i="6"/>
  <c r="D18" i="6"/>
  <c r="C18" i="6"/>
  <c r="F16" i="6"/>
  <c r="E16" i="6"/>
  <c r="D16" i="6"/>
  <c r="C16" i="6"/>
  <c r="F13" i="6"/>
  <c r="E13" i="6"/>
  <c r="D13" i="6"/>
  <c r="C13" i="6"/>
  <c r="F11" i="6"/>
  <c r="E11" i="6"/>
  <c r="E6" i="6" s="1"/>
  <c r="D11" i="6"/>
  <c r="D6" i="6" s="1"/>
  <c r="C11" i="6"/>
  <c r="C6" i="6" s="1"/>
  <c r="F9" i="6"/>
  <c r="F6" i="6" s="1"/>
  <c r="E9" i="6"/>
  <c r="D9" i="6"/>
  <c r="C9" i="6"/>
  <c r="F7" i="6"/>
  <c r="E7" i="6"/>
  <c r="D7" i="6"/>
  <c r="C7" i="6"/>
  <c r="L14" i="5"/>
  <c r="K14" i="5"/>
  <c r="J14" i="5"/>
  <c r="I14" i="5"/>
  <c r="H14" i="5"/>
  <c r="G14" i="5"/>
  <c r="L9" i="5"/>
  <c r="K9" i="5"/>
  <c r="J9" i="5"/>
  <c r="I9" i="5"/>
  <c r="H9" i="5"/>
  <c r="G9" i="5"/>
  <c r="H8" i="4"/>
  <c r="F5" i="4"/>
  <c r="E5" i="4"/>
  <c r="D5" i="4"/>
  <c r="C5" i="4"/>
  <c r="E39" i="3"/>
  <c r="D39" i="3"/>
  <c r="C39" i="3"/>
  <c r="D37" i="3"/>
  <c r="D25" i="3" s="1"/>
  <c r="C37" i="3"/>
  <c r="C17" i="3"/>
  <c r="I130" i="2"/>
  <c r="I129" i="2" s="1"/>
  <c r="H130" i="2"/>
  <c r="H129" i="2" s="1"/>
  <c r="G130" i="2"/>
  <c r="G129" i="2" s="1"/>
  <c r="I113" i="2"/>
  <c r="H113" i="2"/>
  <c r="G113" i="2"/>
  <c r="H109" i="2"/>
  <c r="G109" i="2"/>
  <c r="H103" i="2"/>
  <c r="G103" i="2"/>
  <c r="I46" i="2"/>
  <c r="H46" i="2"/>
  <c r="G46" i="2"/>
  <c r="G42" i="2"/>
  <c r="G41" i="2" s="1"/>
  <c r="J41" i="2" s="1"/>
  <c r="G39" i="2"/>
  <c r="G32" i="2"/>
  <c r="J32" i="2" s="1"/>
  <c r="I27" i="2"/>
  <c r="H27" i="2"/>
  <c r="G27" i="2"/>
  <c r="G18" i="2"/>
  <c r="G15" i="2"/>
  <c r="H27" i="1"/>
  <c r="J23" i="1"/>
  <c r="I23" i="1"/>
  <c r="H23" i="1"/>
  <c r="G23" i="1"/>
  <c r="J19" i="1"/>
  <c r="I19" i="1"/>
  <c r="H19" i="1"/>
  <c r="G19" i="1"/>
  <c r="I16" i="1"/>
  <c r="H16" i="1"/>
  <c r="F237" i="7" l="1"/>
  <c r="E221" i="7"/>
  <c r="E220" i="7" s="1"/>
  <c r="D249" i="7"/>
  <c r="F249" i="7"/>
  <c r="D185" i="7"/>
  <c r="I49" i="2"/>
  <c r="K50" i="2"/>
  <c r="J50" i="2"/>
  <c r="K113" i="2"/>
  <c r="J116" i="2"/>
  <c r="K116" i="2"/>
  <c r="G39" i="3"/>
  <c r="G267" i="7"/>
  <c r="G268" i="7"/>
  <c r="G266" i="7"/>
  <c r="G262" i="7"/>
  <c r="G250" i="7"/>
  <c r="G226" i="7"/>
  <c r="G186" i="7"/>
  <c r="H186" i="7"/>
  <c r="F16" i="7"/>
  <c r="K35" i="2"/>
  <c r="J42" i="2"/>
  <c r="J46" i="2"/>
  <c r="K46" i="2"/>
  <c r="K11" i="2"/>
  <c r="G11" i="2"/>
  <c r="J11" i="2" s="1"/>
  <c r="I10" i="2"/>
  <c r="I9" i="2" s="1"/>
  <c r="H10" i="2"/>
  <c r="H9" i="2" s="1"/>
  <c r="E21" i="7"/>
  <c r="E20" i="7" s="1"/>
  <c r="D202" i="7"/>
  <c r="F202" i="7"/>
  <c r="F185" i="7" s="1"/>
  <c r="D21" i="7"/>
  <c r="D20" i="7" s="1"/>
  <c r="E89" i="7"/>
  <c r="G35" i="2"/>
  <c r="J35" i="2" s="1"/>
  <c r="I27" i="1"/>
  <c r="G59" i="2"/>
  <c r="I59" i="2"/>
  <c r="C23" i="3"/>
  <c r="C3" i="4"/>
  <c r="G7" i="5" s="1"/>
  <c r="C4" i="6" s="1"/>
  <c r="D5" i="7" s="1"/>
  <c r="E23" i="3"/>
  <c r="F3" i="4"/>
  <c r="J7" i="5" s="1"/>
  <c r="F4" i="6" s="1"/>
  <c r="F5" i="7" s="1"/>
  <c r="H59" i="2"/>
  <c r="E3" i="4"/>
  <c r="I7" i="5" s="1"/>
  <c r="E4" i="6" s="1"/>
  <c r="E5" i="7" s="1"/>
  <c r="I109" i="2"/>
  <c r="G63" i="2"/>
  <c r="D105" i="7"/>
  <c r="F53" i="7"/>
  <c r="F89" i="7"/>
  <c r="D43" i="7"/>
  <c r="D163" i="7"/>
  <c r="D53" i="7"/>
  <c r="D180" i="7"/>
  <c r="H180" i="7" s="1"/>
  <c r="D138" i="7"/>
  <c r="E29" i="7"/>
  <c r="E28" i="7" s="1"/>
  <c r="D89" i="7"/>
  <c r="D29" i="7"/>
  <c r="G16" i="1"/>
  <c r="G27" i="1" s="1"/>
  <c r="I71" i="2"/>
  <c r="G71" i="2"/>
  <c r="H71" i="2"/>
  <c r="C25" i="3"/>
  <c r="C5" i="3"/>
  <c r="H7" i="4"/>
  <c r="F216" i="7"/>
  <c r="F215" i="7" s="1"/>
  <c r="E202" i="7"/>
  <c r="E185" i="7" s="1"/>
  <c r="E138" i="7"/>
  <c r="F138" i="7"/>
  <c r="E53" i="7"/>
  <c r="E52" i="7" s="1"/>
  <c r="F28" i="7"/>
  <c r="F29" i="7"/>
  <c r="E214" i="7"/>
  <c r="D5" i="3"/>
  <c r="G5" i="4"/>
  <c r="H5" i="4"/>
  <c r="I103" i="2"/>
  <c r="G6" i="4"/>
  <c r="H6" i="4"/>
  <c r="E5" i="3"/>
  <c r="J16" i="1"/>
  <c r="G249" i="7" l="1"/>
  <c r="E23" i="7"/>
  <c r="E22" i="7" s="1"/>
  <c r="D19" i="7"/>
  <c r="D52" i="7"/>
  <c r="E19" i="7"/>
  <c r="D162" i="7"/>
  <c r="F52" i="7"/>
  <c r="D104" i="7"/>
  <c r="D14" i="7" s="1"/>
  <c r="D13" i="7" s="1"/>
  <c r="D18" i="7"/>
  <c r="G236" i="7"/>
  <c r="F19" i="7"/>
  <c r="K103" i="2"/>
  <c r="J103" i="2"/>
  <c r="J109" i="2"/>
  <c r="K109" i="2"/>
  <c r="K16" i="1"/>
  <c r="L16" i="1"/>
  <c r="F220" i="7"/>
  <c r="G221" i="7"/>
  <c r="G216" i="7"/>
  <c r="G202" i="7"/>
  <c r="H202" i="7"/>
  <c r="H163" i="7"/>
  <c r="G138" i="7"/>
  <c r="H105" i="7"/>
  <c r="G105" i="7"/>
  <c r="G89" i="7"/>
  <c r="G53" i="7"/>
  <c r="H53" i="7"/>
  <c r="G28" i="7"/>
  <c r="H29" i="7"/>
  <c r="G29" i="7"/>
  <c r="F23" i="7"/>
  <c r="F22" i="7" s="1"/>
  <c r="J71" i="2"/>
  <c r="K71" i="2"/>
  <c r="D220" i="7"/>
  <c r="D23" i="7"/>
  <c r="F27" i="7"/>
  <c r="F10" i="7"/>
  <c r="F9" i="7" s="1"/>
  <c r="E17" i="7"/>
  <c r="E15" i="7" s="1"/>
  <c r="E27" i="7"/>
  <c r="E26" i="7" s="1"/>
  <c r="E10" i="7"/>
  <c r="E9" i="7" s="1"/>
  <c r="G10" i="2"/>
  <c r="G9" i="2" s="1"/>
  <c r="H112" i="2"/>
  <c r="J63" i="2"/>
  <c r="G112" i="2"/>
  <c r="H62" i="2"/>
  <c r="D28" i="7"/>
  <c r="D27" i="7" s="1"/>
  <c r="G62" i="2"/>
  <c r="E18" i="7"/>
  <c r="F104" i="7"/>
  <c r="E104" i="7"/>
  <c r="I112" i="2"/>
  <c r="F5" i="3"/>
  <c r="G5" i="3"/>
  <c r="I62" i="2"/>
  <c r="J27" i="1"/>
  <c r="K112" i="2" l="1"/>
  <c r="J112" i="2"/>
  <c r="G220" i="7"/>
  <c r="G23" i="7"/>
  <c r="G215" i="7"/>
  <c r="G185" i="7"/>
  <c r="H185" i="7"/>
  <c r="H162" i="7"/>
  <c r="H104" i="7"/>
  <c r="G104" i="7"/>
  <c r="F12" i="7"/>
  <c r="F11" i="7" s="1"/>
  <c r="H52" i="7"/>
  <c r="G52" i="7"/>
  <c r="G10" i="7"/>
  <c r="H27" i="7"/>
  <c r="G27" i="7"/>
  <c r="H28" i="7"/>
  <c r="F17" i="7"/>
  <c r="F18" i="7"/>
  <c r="F14" i="7"/>
  <c r="F13" i="7" s="1"/>
  <c r="F26" i="7"/>
  <c r="F21" i="7"/>
  <c r="F20" i="7" s="1"/>
  <c r="D17" i="7"/>
  <c r="D15" i="7" s="1"/>
  <c r="D152" i="7"/>
  <c r="D22" i="7"/>
  <c r="D103" i="7"/>
  <c r="D51" i="7"/>
  <c r="D12" i="7"/>
  <c r="D26" i="7"/>
  <c r="D10" i="7"/>
  <c r="H10" i="7" s="1"/>
  <c r="E152" i="7"/>
  <c r="E103" i="7"/>
  <c r="E14" i="7"/>
  <c r="E13" i="7" s="1"/>
  <c r="E51" i="7"/>
  <c r="E12" i="7"/>
  <c r="E11" i="7" s="1"/>
  <c r="E8" i="7" s="1"/>
  <c r="H61" i="2"/>
  <c r="K10" i="2"/>
  <c r="J10" i="2"/>
  <c r="G61" i="2"/>
  <c r="F152" i="7"/>
  <c r="F214" i="7"/>
  <c r="F51" i="7"/>
  <c r="F103" i="7"/>
  <c r="K62" i="2"/>
  <c r="J62" i="2"/>
  <c r="I61" i="2"/>
  <c r="E37" i="3"/>
  <c r="E50" i="7" l="1"/>
  <c r="F15" i="7"/>
  <c r="F8" i="7" s="1"/>
  <c r="G37" i="3"/>
  <c r="E25" i="3"/>
  <c r="G22" i="7"/>
  <c r="G214" i="7"/>
  <c r="G21" i="7"/>
  <c r="G18" i="7"/>
  <c r="H18" i="7"/>
  <c r="H17" i="7"/>
  <c r="G152" i="7"/>
  <c r="H152" i="7"/>
  <c r="H13" i="7"/>
  <c r="G13" i="7"/>
  <c r="H103" i="7"/>
  <c r="G103" i="7"/>
  <c r="H14" i="7"/>
  <c r="G14" i="7"/>
  <c r="H12" i="7"/>
  <c r="G12" i="7"/>
  <c r="H51" i="7"/>
  <c r="G51" i="7"/>
  <c r="H26" i="7"/>
  <c r="G26" i="7"/>
  <c r="G9" i="7"/>
  <c r="D11" i="7"/>
  <c r="D50" i="7"/>
  <c r="D9" i="7"/>
  <c r="H9" i="7" s="1"/>
  <c r="J61" i="2"/>
  <c r="J9" i="2"/>
  <c r="K9" i="2"/>
  <c r="F50" i="7"/>
  <c r="K61" i="2"/>
  <c r="G20" i="7" l="1"/>
  <c r="G15" i="7"/>
  <c r="H15" i="7"/>
  <c r="H50" i="7"/>
  <c r="G50" i="7"/>
  <c r="H11" i="7"/>
  <c r="G11" i="7"/>
  <c r="E7" i="7"/>
  <c r="E25" i="7"/>
  <c r="E24" i="7" s="1"/>
  <c r="D25" i="7"/>
  <c r="F25" i="7"/>
  <c r="D8" i="7"/>
  <c r="D7" i="7" s="1"/>
  <c r="G8" i="7" l="1"/>
  <c r="H25" i="7"/>
  <c r="G25" i="7"/>
  <c r="H8" i="7"/>
  <c r="F24" i="7"/>
  <c r="F7" i="7"/>
  <c r="G24" i="7" l="1"/>
  <c r="G7" i="7"/>
  <c r="H7" i="7"/>
  <c r="F25" i="3"/>
  <c r="G25" i="3"/>
  <c r="D24" i="7" l="1"/>
  <c r="H24" i="7" s="1"/>
</calcChain>
</file>

<file path=xl/sharedStrings.xml><?xml version="1.0" encoding="utf-8"?>
<sst xmlns="http://schemas.openxmlformats.org/spreadsheetml/2006/main" count="580" uniqueCount="299">
  <si>
    <t>SAŽETAK  RAČUNA PRIHODA I RASHODA I RAČUNA FINANCIRANJA</t>
  </si>
  <si>
    <t>SAŽETAK RAČUNA PRIHODA I RASHODA</t>
  </si>
  <si>
    <t>BROJČANA OZNAKA I NAZIV</t>
  </si>
  <si>
    <t>IZVORNI PLAN 2024.</t>
  </si>
  <si>
    <t>INDEKS</t>
  </si>
  <si>
    <t>INDEKS**</t>
  </si>
  <si>
    <t>5=4/2*100</t>
  </si>
  <si>
    <t>6=4/3*100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</si>
  <si>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</si>
  <si>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</si>
  <si>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</si>
  <si>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</si>
  <si>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</si>
  <si>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</si>
  <si>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</si>
  <si>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</si>
  <si>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</si>
  <si>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</si>
  <si>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</si>
  <si>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</si>
  <si>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</si>
  <si>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</si>
  <si>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 xml:space="preserve">VIŠAK/MANJAK + NETO FINANCIRANJE </t>
  </si>
  <si>
    <t>Napomena:  Iznosi u stupcu "OSTVARENJE/IZVRŠENJE 1.-6.2022." preračunavaju se iz kuna u eure prema fiksnom tečaju konverzije (1 EUR=7,53450 kuna) i po pravilima za preračunavanje i zaokruživanje.</t>
  </si>
  <si>
    <t>Napomena : Iznosi u stupcima "OSTVARENJE/IZVRŠENJE 1.-6.2022." i "OSTVARENJE/IZVRŠENJE 1.-6. 2023." iskazuju se na dvije decimale.</t>
  </si>
  <si>
    <t xml:space="preserve">* Opći i posebni dio polugodišnjeg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polugodišnjeg izvještaja o izvršenju proračuna sadrži rebalans ako je od donošenja proračuna bilo izmjena i dopuna, odnosno rebalans i tekući plan ako je od izmjena i dopuna proračuna bilo naknadno izvršenih preraspodjela. </t>
  </si>
  <si>
    <t xml:space="preserve">** AKO Opći i Posebni dio polugodišnjeg izvještaja ne sadrži "TEKUĆI PLAN 2023.", "INDEKS"("OSTVARENJE/IZVRŠENJE 1.-6.2023."/"TEKUĆI PLAN 2023.") iskazuje se kao "OSTVARENJE/IZVRŠENJE 1.-6.2023."/"IZVORNI PLAN 2023." ODNOSNO "REBALANS 2023." </t>
  </si>
  <si>
    <t>I. OPĆI DIO</t>
  </si>
  <si>
    <t xml:space="preserve"> RAČUN PRIHODA I RASHODA </t>
  </si>
  <si>
    <t xml:space="preserve">IZVJEŠTAJ O PRIHODIMA I RASHODIMA PREMA EKONOMSKOJ KLASIFIKACIJI </t>
  </si>
  <si>
    <t>UKUPNO PRIHODI</t>
  </si>
  <si>
    <t>Prihodi poslovanja</t>
  </si>
  <si>
    <t>Pomoći iz inozemstva i od subjekata unutar općeg proračuna</t>
  </si>
  <si>
    <t>Pomoći od međunarodnih organizacija te institucija i tijela EU</t>
  </si>
  <si>
    <t>Kapitalne pomoći od institucija i tijela EU</t>
  </si>
  <si>
    <t>Pomoći od izvanproračunskih korisnika</t>
  </si>
  <si>
    <t>Tekuće pomoći od izvanproračunskih korisnika</t>
  </si>
  <si>
    <t xml:space="preserve"> Kapitalne pomoći od ostalih subjekata unutar općeg proračuna</t>
  </si>
  <si>
    <t>Pomoći proračunskim korisnicima iz proračuna koji im nije nadležan</t>
  </si>
  <si>
    <t>Tekuće pomoći proračunskim korisnicima iz proračuna koji im nije nadležan</t>
  </si>
  <si>
    <t>Kapitalne  pomoći proračunskim korisnicima iz proračuna koji im nije nadležan</t>
  </si>
  <si>
    <t>Pomoći temeljem prijenosa EU sredstava</t>
  </si>
  <si>
    <t>Tekuće pomoći temeljem prijenosa EU sredstava</t>
  </si>
  <si>
    <t>Prijenosi između proračunskih korisnika istog proračuna</t>
  </si>
  <si>
    <t>Tekući prijenosi između proračunskih korisnika istog proračuna</t>
  </si>
  <si>
    <t>Kapitalni prijenosi između proračunskih korisnika istog proračuna</t>
  </si>
  <si>
    <t>Prihodi od imovine</t>
  </si>
  <si>
    <t>Prihodi od financijske imovine</t>
  </si>
  <si>
    <t>Kamate na oročena sredstva i depozite po viđenju</t>
  </si>
  <si>
    <t>Prihodi od pozitivnih tečajnih razlika i razlika zbog primjene valutne klauzule</t>
  </si>
  <si>
    <t>Prihodi od upravnih i administrativnih pristojbi po posebnim propisima i naknadama</t>
  </si>
  <si>
    <t>Prihodi po posebnim propisima</t>
  </si>
  <si>
    <t>Ostali nespomenuti prihodi</t>
  </si>
  <si>
    <t xml:space="preserve"> Prihodi od prodaje proizvoda i robe te pruženih usluga i prihodi od donacija</t>
  </si>
  <si>
    <t>Prihodi od prodaje proizvoda i robe te pruženih usluga</t>
  </si>
  <si>
    <t>Prihodi od prodaje proizvoda i robe</t>
  </si>
  <si>
    <t>Prihodi od pruženih usluga</t>
  </si>
  <si>
    <t>Donacije od pravnih i fizičkih osoba izvan općeg proračuna i povrat donacija po protestiranim jamstvima</t>
  </si>
  <si>
    <t>Tekuće donacije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</si>
  <si>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</si>
  <si>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</si>
  <si>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</si>
  <si>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Prihodi za financiranje rashoda za nabavu nefinancijske imovine</t>
  </si>
  <si>
    <t>Kazne, upravne mjere i ostali prihodi</t>
  </si>
  <si>
    <t>Kazne i upravne mjere</t>
  </si>
  <si>
    <t>Ostali prihodi</t>
  </si>
  <si>
    <t>Prihodi od prodaje nefinancijske imovine</t>
  </si>
  <si>
    <t>Prihodi od prodaje proizvedene dugotrajne imovine</t>
  </si>
  <si>
    <t>Uređaji, strojevi i oprema za ostale namjene</t>
  </si>
  <si>
    <t>6=5/2*100</t>
  </si>
  <si>
    <t>7=5/4*100</t>
  </si>
  <si>
    <t>UKUPNO RASHODI</t>
  </si>
  <si>
    <t>Rashodi poslovanja</t>
  </si>
  <si>
    <t>Rashodi za zaposlene</t>
  </si>
  <si>
    <t>Plaće (Bruto)</t>
  </si>
  <si>
    <t>Plaće za redovan rad</t>
  </si>
  <si>
    <t>Ostali rashodi za zaposlene</t>
  </si>
  <si>
    <t>Doprinosi na plaću</t>
  </si>
  <si>
    <t>Doprinosi za mirovinsko osiguranje</t>
  </si>
  <si>
    <t>Doprinosi za obvezno zdravstveno osiguranje</t>
  </si>
  <si>
    <t>Materijalni rashodi</t>
  </si>
  <si>
    <t>Naknade troškova zaposlenima</t>
  </si>
  <si>
    <t>Službena putovanja</t>
  </si>
  <si>
    <t>Naknade za prijevoz, za rad na terenu i odvojeni život</t>
  </si>
  <si>
    <t>Stručno usavršavanje zaposlenika</t>
  </si>
  <si>
    <t>Ostale naknade troškova zaposlenima</t>
  </si>
  <si>
    <t>Rashodi za materijal i energiju</t>
  </si>
  <si>
    <t>Uredski materijal i ostali materijalni rashodi</t>
  </si>
  <si>
    <t>Materijal i sirovine</t>
  </si>
  <si>
    <t>Energija</t>
  </si>
  <si>
    <t>Materijal i dijelovi za tekuće i investicijsko održavanje</t>
  </si>
  <si>
    <t>Sitni inventar i auto gume</t>
  </si>
  <si>
    <t>Službena, radna i zaštitna odjeća i obuća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</si>
  <si>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</si>
  <si>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</si>
  <si>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</si>
  <si>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</si>
  <si>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</si>
  <si>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</si>
  <si>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</si>
  <si>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</si>
  <si>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</si>
  <si>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</si>
  <si>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Naknade troškova osobama izvan radnog odnosa</t>
  </si>
  <si>
    <t>Ostali nespomenuti rashodi poslovanja</t>
  </si>
  <si>
    <t>Naknade za rad predstavničkih i izvršnih tijela, povjerenstava i slično</t>
  </si>
  <si>
    <t>Premije osiguranja</t>
  </si>
  <si>
    <t>Reprezentacija</t>
  </si>
  <si>
    <t>Pristojbe i naknade</t>
  </si>
  <si>
    <t>Financijski rashodi</t>
  </si>
  <si>
    <t xml:space="preserve"> Ostali financijski rashodi</t>
  </si>
  <si>
    <t>Bankarske usluge i usluge platnog prometa</t>
  </si>
  <si>
    <t>Negativne tečajne razlike i razlike zbog primjene valutne klauzule</t>
  </si>
  <si>
    <t>Zatezne kamate</t>
  </si>
  <si>
    <t>Pomoći dane u inozemstvo i unutar općeg proračuna</t>
  </si>
  <si>
    <t>Rashodi za nabavu nefinancijske imovine</t>
  </si>
  <si>
    <t>Rashodi za nabavu neproizvedene dugotrajne imovine</t>
  </si>
  <si>
    <t>Nematerijalna imovina</t>
  </si>
  <si>
    <t>Ostala prava</t>
  </si>
  <si>
    <t>Rashodi za nabavu proizvedene dugotrajne imovine</t>
  </si>
  <si>
    <t>Građevinski objekti</t>
  </si>
  <si>
    <t>Ostali građevinski objekti</t>
  </si>
  <si>
    <t>Postrojenja i oprema</t>
  </si>
  <si>
    <t>Uredska oprema i namještaj</t>
  </si>
  <si>
    <t>Komunikacijska oprema</t>
  </si>
  <si>
    <t>Oprema za održavanje i zaštitu</t>
  </si>
  <si>
    <t>Ostala nematerijalna proizvedena imovina</t>
  </si>
  <si>
    <t>Rashodi za dodatna ulaganja na nefinancijskoj imovini</t>
  </si>
  <si>
    <t>Dodatna ulaganja na građevinskim objektima</t>
  </si>
  <si>
    <t>4511 Dodatna ulaganja na građevinskim objektima</t>
  </si>
  <si>
    <t>IZVJEŠTAJ O PRIHODIMA I RASHODIMA PREMA IZVORIMA FINANCIRANJA</t>
  </si>
  <si>
    <t xml:space="preserve">UKUPNO PRIHODI </t>
  </si>
  <si>
    <t>1 Opći prihodi i primici</t>
  </si>
  <si>
    <t>11 Opći prihodi i primici</t>
  </si>
  <si>
    <t>3 Vlastiti prihodi</t>
  </si>
  <si>
    <t>31 Vlastiti prihodi</t>
  </si>
  <si>
    <t>4 Prihodi za posebne namjene</t>
  </si>
  <si>
    <t>43 ostali prihodi za posebne namjene</t>
  </si>
  <si>
    <t>5 Pomoći</t>
  </si>
  <si>
    <t>51 Pomoći EU</t>
  </si>
  <si>
    <t>52 Ostale pomoći</t>
  </si>
  <si>
    <t>6 Donacije</t>
  </si>
  <si>
    <t>61 Donacije</t>
  </si>
  <si>
    <t>7 Prihodi od prodaje ili zamjene nefinancijske imovine i naknade s naslova osiguranja</t>
  </si>
  <si>
    <t>71 Prihodi od prodaje ili zamjene nefinancijske imovine i naknade s naslova osiguranja</t>
  </si>
  <si>
    <t>IZVJEŠTAJ O RASHODIMA PREMA FUNKCIJSKOJ KLASIFIKACIJI</t>
  </si>
  <si>
    <t>IZVORNI PLAN ILI REBALANS 2023.*</t>
  </si>
  <si>
    <t>05 Zaštita okoliša</t>
  </si>
  <si>
    <t>054 Zaštita bioraznolikosti i krajolika</t>
  </si>
  <si>
    <t>0540 Zaštita bioraznolikosti i krajolika</t>
  </si>
  <si>
    <t xml:space="preserve"> RAČUN FINANCIRANJA</t>
  </si>
  <si>
    <t xml:space="preserve">IZVJEŠTAJ RAČUNA FINANCIRANJA PREMA EKONOMSKOJ KLASIFIKACIJI </t>
  </si>
  <si>
    <t>IZVORNI PLAN ILI REBALANS 2024.*</t>
  </si>
  <si>
    <t>Primici od financijske imovine i zaduživanja</t>
  </si>
  <si>
    <t>Primici od zaduživanja</t>
  </si>
  <si>
    <t>Primljeni krediti i zajmovi od međunarodnih organizacija, institucija i tijela EU te inozemnih vlada</t>
  </si>
  <si>
    <t>Primljeni zajmovi od međunarodnih organizacija</t>
  </si>
  <si>
    <t>….</t>
  </si>
  <si>
    <t>Izdaci za financijsku imovinu i otplate zajmova</t>
  </si>
  <si>
    <t>Izdaci za otplatu glavnice primljenih kredita i zajmova</t>
  </si>
  <si>
    <t>Otplata glavnice primljenih kredita i zajmova od međunarodnih organizacija, institucija i tijela EU te inozemnih vlada</t>
  </si>
  <si>
    <t>Otplata glavnice primljenih zajmova od međunarodnih organizacija</t>
  </si>
  <si>
    <t>IZVJEŠTAJ RAČUNA FINANCIRANJA PREMA IZVORIMA FINANCIRANJA</t>
  </si>
  <si>
    <t>UKUPNO PRIMICI</t>
  </si>
  <si>
    <t xml:space="preserve">UKUPNO IZDACI </t>
  </si>
  <si>
    <t>II. POSEBNI DIO</t>
  </si>
  <si>
    <t>IZVJEŠTAJ PO PROGRAMSKOJ KLASIFIKACIJI</t>
  </si>
  <si>
    <t>NACIONALNI PARKOVI I PARKOVI PRIRODE</t>
  </si>
  <si>
    <t>JAVNA USTANOVA NACIONALNI PARK RISNJAK</t>
  </si>
  <si>
    <t xml:space="preserve"> Izvor 1</t>
  </si>
  <si>
    <t>Opći prihodi i primici</t>
  </si>
  <si>
    <t>Izvor 11</t>
  </si>
  <si>
    <t xml:space="preserve"> Izvor 3</t>
  </si>
  <si>
    <t>Vlastiti prihodi</t>
  </si>
  <si>
    <t>Izvor 31</t>
  </si>
  <si>
    <t>Izvor 4</t>
  </si>
  <si>
    <t>Prihodi za posebne namjene</t>
  </si>
  <si>
    <t>Izvor 43</t>
  </si>
  <si>
    <t>Ostali prihodi za posebne namjene</t>
  </si>
  <si>
    <t>Izvor 5</t>
  </si>
  <si>
    <t>Pomoći</t>
  </si>
  <si>
    <t>Izvor 51</t>
  </si>
  <si>
    <t>Pomoći EU</t>
  </si>
  <si>
    <t>Izvor 52</t>
  </si>
  <si>
    <t>Ostale pomoći</t>
  </si>
  <si>
    <t>Izvor 6</t>
  </si>
  <si>
    <t>Donacije</t>
  </si>
  <si>
    <t>Izvor 61</t>
  </si>
  <si>
    <t>Izvor 7</t>
  </si>
  <si>
    <t>Prihodi od prodaje ili zamjene nefinancijske imovine i naknade s naslova osiguranja</t>
  </si>
  <si>
    <t>Izvor 71</t>
  </si>
  <si>
    <t>34 ZAŠTITA I OČUVANJE PRIRODE I OKOLIŠA</t>
  </si>
  <si>
    <t>PROGRAM: 3401 ZAŠTITA PRIRODE</t>
  </si>
  <si>
    <t>A779000 - Administracija i upravljanje</t>
  </si>
  <si>
    <t>Izvor: 1 Opći prihodi i primici</t>
  </si>
  <si>
    <t>Izvor: 11 Opći prihodi i primici</t>
  </si>
  <si>
    <t>3 Rashodi poslovanja</t>
  </si>
  <si>
    <t>31 Rashodi za zaposlene</t>
  </si>
  <si>
    <t>3111 Plaće za redovan rad</t>
  </si>
  <si>
    <t>3121 Ostali rashodi za zaposlene</t>
  </si>
  <si>
    <t>3132 Doprinosi za obvezno zdravstveno osiguranje</t>
  </si>
  <si>
    <t>32 Materijalni rashodi</t>
  </si>
  <si>
    <t>3212 Naknade za prijevoz, za rad na terenu i odvojeni život</t>
  </si>
  <si>
    <t>3213 Stručno usavršavanje zaposlenika</t>
  </si>
  <si>
    <t>3223 Energija</t>
  </si>
  <si>
    <t>3225 Sitni inventar i auto gume</t>
  </si>
  <si>
    <t>3237 Intelektualne i osobne usluge</t>
  </si>
  <si>
    <t>3238 Računalne usluge</t>
  </si>
  <si>
    <t>4 Rashodi za nabavu nefinancijske imovine</t>
  </si>
  <si>
    <t>42 Rashodi za nabavu proizvedene dugotrajne imovine</t>
  </si>
  <si>
    <t>4214 Ostali građevinski objekti</t>
  </si>
  <si>
    <t>4221 Uredska oprema i namještaj</t>
  </si>
  <si>
    <t>4227 Uređaji, strojevi i oprema za ostale namjene</t>
  </si>
  <si>
    <t>45 Rashodi za dodatna ulaganja na građevinskim objektima</t>
  </si>
  <si>
    <t>A779047 - Administracija i upravljanje (iz evidencijskih prihoda)</t>
  </si>
  <si>
    <t>Izvor: 3 Vlastiti prihodi</t>
  </si>
  <si>
    <t>Izvor: 31 Vlastiti prihodi</t>
  </si>
  <si>
    <t>3211 Službena putovanja</t>
  </si>
  <si>
    <t>3214 Ostale naknade troškova zaposlenima</t>
  </si>
  <si>
    <t>3221 Uredski materijal i ostali materijalni rashodi</t>
  </si>
  <si>
    <t>3222 Materijal i sirovine</t>
  </si>
  <si>
    <t>3224 Materijal i dijelovi za tekuće i investicijsko održavanje</t>
  </si>
  <si>
    <t>3227 Službena, radna i zaštitna odjeća i obuća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</si>
  <si>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</si>
  <si>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</si>
  <si>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</si>
  <si>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</si>
  <si>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3235 Zakupnine i najamnine</t>
  </si>
  <si>
    <t>3236 Zdravstvene i veterinarske usluge</t>
  </si>
  <si>
    <t>3239 Ostale usluge</t>
  </si>
  <si>
    <t>3241 Naknade troškova osobama izvan radnog odnosa</t>
  </si>
  <si>
    <t>3292 Premije osiguranja</t>
  </si>
  <si>
    <t>3293 Reprezentacija</t>
  </si>
  <si>
    <t>3294 Članarine</t>
  </si>
  <si>
    <t>3295 Pristojbe i naknade</t>
  </si>
  <si>
    <t>3299 Ostali nespomenuti rashodi poslovanja</t>
  </si>
  <si>
    <t>34 Financijski rashodi</t>
  </si>
  <si>
    <t>3431 Bankarske usluge i usluge platnog prometa</t>
  </si>
  <si>
    <t>3432 Negativne tečajne razlike i razlike zbog primjene valutne klauzule</t>
  </si>
  <si>
    <t>3433 Zatezne kamate</t>
  </si>
  <si>
    <t>41 Rashodi za nabavu neproizvedene dugotrajne imovine</t>
  </si>
  <si>
    <t>4124 Ostala prava</t>
  </si>
  <si>
    <t>4222 Komunikacijska oprema</t>
  </si>
  <si>
    <t>4223 Oprema za održavanje i zaštitu</t>
  </si>
  <si>
    <t>4225 Instrumenti, uređaji i strojevi</t>
  </si>
  <si>
    <t>4231 Prijevozna sredstva u cestovnom prometu</t>
  </si>
  <si>
    <t>4264 Ostala nematerijalna proizvedena imovina</t>
  </si>
  <si>
    <t>45 Rashodi za dodatna ulaganja na nefinancijskoj imovini</t>
  </si>
  <si>
    <t>Izvor: 4 Prihodi posebne namjene</t>
  </si>
  <si>
    <t>Izvor: 43 Ostali prihodi za posebne namjene</t>
  </si>
  <si>
    <t>3131 Doprinosi za mirovinsko osiguranje</t>
  </si>
  <si>
    <t>3291 Naknade za rad predstavničkih i izvršnih tijela, povjerenstava i slično</t>
  </si>
  <si>
    <t>36 Pomoći dane u inozemstvo i unutar općeg proračuna</t>
  </si>
  <si>
    <t>3691 Tekući prijenosi između proračunskih korisnika istog proračuna</t>
  </si>
  <si>
    <t>4262 Ulaganja u računalne programe</t>
  </si>
  <si>
    <t>4521 Dodatna ulaganja na postrojenjima i opremi</t>
  </si>
  <si>
    <t>Izvor: 5 Pomoći</t>
  </si>
  <si>
    <t>Izvor: 51 Pomoći EU</t>
  </si>
  <si>
    <t>Izvor: 52 Ostale pomoći</t>
  </si>
  <si>
    <t>Izvor: 6 Donacije</t>
  </si>
  <si>
    <t>Izvor: 61 Donacije</t>
  </si>
  <si>
    <t>Izvor: 7 Prihodi od prodaje ili zamjene nefinancijske imovine i naknade s naslova osiguranja</t>
  </si>
  <si>
    <t>Izvor: 71 Prihodi od prodaje ili zamjene nefinancijske imovine i naknade s naslova osiguranja</t>
  </si>
  <si>
    <t>OSTVARENJE/IZVRŠENJE 
1.-6.2025.</t>
  </si>
  <si>
    <t>5=4/3*100</t>
  </si>
  <si>
    <t>6=4/2*100</t>
  </si>
  <si>
    <t>3294 Članarine i norme</t>
  </si>
  <si>
    <t>Tekuće pomoći od institucija i tijela EU</t>
  </si>
  <si>
    <t>Kapitalne pomoći temeljem prijenosa EU sredstava</t>
  </si>
  <si>
    <t>Prihodi od prodaje višegodišnjih nasada i osnovnog stada</t>
  </si>
  <si>
    <t>Osnovno stado</t>
  </si>
  <si>
    <t>Članarine i norme</t>
  </si>
  <si>
    <t>IZVRŠENJE FINANCIJSKOG PLANA PRORAČUNSKOG KORISNIKA DRŽAVNOG PRORAČUNA
ZA PRVO POLUGODIŠTE 2026. GODINE</t>
  </si>
  <si>
    <t>TEKUĆI PLAN 2026.</t>
  </si>
  <si>
    <t>OSTVARENJE/IZVRŠENJE 
1.-6.2026.</t>
  </si>
  <si>
    <t>3434 Ostali nespomenuti financijski rashodi</t>
  </si>
  <si>
    <t>50 Pomoći iz državnog proračuna</t>
  </si>
  <si>
    <t>56 FONDOVI EU</t>
  </si>
  <si>
    <t>Izvor: 5043 Pomoći iz državnog proračuna kroz ostale prihode za posebne namjene</t>
  </si>
  <si>
    <t>Prihodi od prodaje prijevoznih sredstava</t>
  </si>
  <si>
    <t>Prijevozna sredstva u cestovnom prometu</t>
  </si>
  <si>
    <t>Prihodi od zateznih kamata</t>
  </si>
  <si>
    <t>Prihodi od prodaje postrojenja i opreme</t>
  </si>
  <si>
    <t>Ostali nespomenuti financijski rashodi</t>
  </si>
  <si>
    <t>Ulaganja u računalne programe</t>
  </si>
  <si>
    <t xml:space="preserve">Prijevozna sredstva </t>
  </si>
  <si>
    <t>Nematerijalna proizvedena imovina</t>
  </si>
  <si>
    <t>Izvor: 56 Fondovi EU</t>
  </si>
  <si>
    <t>Izvor: 56331 Europski fond za regionalni razvoj</t>
  </si>
  <si>
    <t>3231 Usluge telefona, interneta, pošte i prijevoza</t>
  </si>
  <si>
    <t>3225 Sitni inventar i autogume</t>
  </si>
  <si>
    <t>Izvor: 56343 Europski fond za regionalni razvoj</t>
  </si>
  <si>
    <t>Izvor: 56311 Europski fond za regionalni razvoj - predfinanciranje iz izvora 11 Opći prihodi i primici</t>
  </si>
  <si>
    <t>Izvor 50</t>
  </si>
  <si>
    <t>Izvor 56</t>
  </si>
  <si>
    <t>Pomoći iz državnog proračuna</t>
  </si>
  <si>
    <t>FONDOVI EU</t>
  </si>
  <si>
    <t>A779062 PROGRAM PREKOGRANIČNE SURADNJE - UPRAVLJAČKO TIJELO IZ INOZEMSTVA</t>
  </si>
  <si>
    <t>K779040 OPERATIVNI PROGRAM KONKURENTNOST I KOHEZIJA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</si>
</sst>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4"/>
      <color indexed="8"/>
      <name val="Arial"/>
      <family val="2"/>
      <charset val="238"/>
    </font>
    <font>
      <sz val="14"/>
      <color rgb="FFFF0000"/>
      <name val="Arial"/>
      <family val="2"/>
      <charset val="238"/>
    </font>
    <font>
      <sz val="14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Times New Roman"/>
      <family val="1"/>
    </font>
    <font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Arial"/>
      <family val="2"/>
      <charset val="238"/>
    </font>
    <font>
      <i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0"/>
      <color rgb="FF0000FF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0"/>
      <color theme="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3" tint="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6" fillId="0" borderId="0"/>
  </cellStyleXfs>
  <cellXfs count="2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9" fillId="2" borderId="2" xfId="0" quotePrefix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2" borderId="2" xfId="0" quotePrefix="1" applyFont="1" applyFill="1" applyBorder="1" applyAlignment="1">
      <alignment horizontal="center" vertical="center" wrapText="1"/>
    </xf>
    <xf numFmtId="0" fontId="10" fillId="2" borderId="2" xfId="0" quotePrefix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right"/>
    </xf>
    <xf numFmtId="4" fontId="7" fillId="0" borderId="2" xfId="0" applyNumberFormat="1" applyFont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4" fontId="7" fillId="0" borderId="2" xfId="0" applyNumberFormat="1" applyFont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5" fillId="0" borderId="0" xfId="0" applyFont="1"/>
    <xf numFmtId="0" fontId="1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0" fillId="2" borderId="2" xfId="0" quotePrefix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4" fontId="13" fillId="0" borderId="2" xfId="0" applyNumberFormat="1" applyFont="1" applyBorder="1"/>
    <xf numFmtId="4" fontId="7" fillId="0" borderId="2" xfId="0" applyNumberFormat="1" applyFont="1" applyBorder="1"/>
    <xf numFmtId="0" fontId="0" fillId="4" borderId="0" xfId="0" applyFill="1"/>
    <xf numFmtId="0" fontId="0" fillId="0" borderId="0" xfId="0" applyAlignment="1">
      <alignment horizontal="left"/>
    </xf>
    <xf numFmtId="0" fontId="0" fillId="4" borderId="0" xfId="0" applyFill="1" applyAlignment="1">
      <alignment horizontal="left"/>
    </xf>
    <xf numFmtId="4" fontId="0" fillId="0" borderId="0" xfId="0" applyNumberFormat="1"/>
    <xf numFmtId="0" fontId="19" fillId="0" borderId="0" xfId="0" applyFont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 wrapText="1"/>
    </xf>
    <xf numFmtId="4" fontId="9" fillId="5" borderId="2" xfId="0" applyNumberFormat="1" applyFont="1" applyFill="1" applyBorder="1" applyAlignment="1">
      <alignment horizontal="right"/>
    </xf>
    <xf numFmtId="4" fontId="17" fillId="0" borderId="2" xfId="0" applyNumberFormat="1" applyFont="1" applyBorder="1" applyAlignment="1">
      <alignment horizontal="right"/>
    </xf>
    <xf numFmtId="4" fontId="17" fillId="0" borderId="2" xfId="0" applyNumberFormat="1" applyFont="1" applyBorder="1"/>
    <xf numFmtId="0" fontId="7" fillId="3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/>
    </xf>
    <xf numFmtId="4" fontId="20" fillId="0" borderId="2" xfId="0" applyNumberFormat="1" applyFont="1" applyBorder="1" applyAlignment="1">
      <alignment horizontal="right"/>
    </xf>
    <xf numFmtId="4" fontId="20" fillId="0" borderId="2" xfId="0" applyNumberFormat="1" applyFont="1" applyBorder="1"/>
    <xf numFmtId="0" fontId="12" fillId="0" borderId="2" xfId="0" quotePrefix="1" applyFont="1" applyBorder="1" applyAlignment="1">
      <alignment horizontal="left" vertical="center"/>
    </xf>
    <xf numFmtId="0" fontId="21" fillId="0" borderId="2" xfId="0" quotePrefix="1" applyFont="1" applyBorder="1" applyAlignment="1">
      <alignment horizontal="left" vertical="center"/>
    </xf>
    <xf numFmtId="4" fontId="9" fillId="0" borderId="2" xfId="0" applyNumberFormat="1" applyFont="1" applyBorder="1" applyAlignment="1">
      <alignment horizontal="right"/>
    </xf>
    <xf numFmtId="0" fontId="12" fillId="0" borderId="2" xfId="0" quotePrefix="1" applyFont="1" applyBorder="1" applyAlignment="1">
      <alignment horizontal="left" vertical="center" wrapText="1"/>
    </xf>
    <xf numFmtId="0" fontId="22" fillId="0" borderId="2" xfId="0" applyFont="1" applyBorder="1"/>
    <xf numFmtId="0" fontId="7" fillId="0" borderId="2" xfId="0" quotePrefix="1" applyFont="1" applyBorder="1" applyAlignment="1">
      <alignment horizontal="left" vertical="center"/>
    </xf>
    <xf numFmtId="0" fontId="23" fillId="0" borderId="2" xfId="0" quotePrefix="1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2" fillId="5" borderId="2" xfId="0" quotePrefix="1" applyFont="1" applyFill="1" applyBorder="1" applyAlignment="1">
      <alignment horizontal="left" vertical="center"/>
    </xf>
    <xf numFmtId="0" fontId="21" fillId="5" borderId="2" xfId="0" quotePrefix="1" applyFont="1" applyFill="1" applyBorder="1" applyAlignment="1">
      <alignment horizontal="left" vertical="center"/>
    </xf>
    <xf numFmtId="0" fontId="21" fillId="5" borderId="2" xfId="0" applyFont="1" applyFill="1" applyBorder="1" applyAlignment="1">
      <alignment horizontal="left" vertical="center" wrapText="1"/>
    </xf>
    <xf numFmtId="0" fontId="23" fillId="5" borderId="2" xfId="0" quotePrefix="1" applyFont="1" applyFill="1" applyBorder="1" applyAlignment="1">
      <alignment horizontal="left" vertical="center"/>
    </xf>
    <xf numFmtId="0" fontId="12" fillId="5" borderId="2" xfId="0" applyFont="1" applyFill="1" applyBorder="1" applyAlignment="1">
      <alignment horizontal="left" vertical="center" wrapText="1"/>
    </xf>
    <xf numFmtId="4" fontId="5" fillId="5" borderId="2" xfId="0" applyNumberFormat="1" applyFont="1" applyFill="1" applyBorder="1" applyAlignment="1">
      <alignment horizontal="right"/>
    </xf>
    <xf numFmtId="0" fontId="12" fillId="5" borderId="2" xfId="0" quotePrefix="1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4" fontId="7" fillId="5" borderId="2" xfId="0" applyNumberFormat="1" applyFont="1" applyFill="1" applyBorder="1" applyAlignment="1">
      <alignment horizontal="right"/>
    </xf>
    <xf numFmtId="0" fontId="7" fillId="6" borderId="2" xfId="0" applyFont="1" applyFill="1" applyBorder="1" applyAlignment="1">
      <alignment horizontal="left" vertical="center" wrapText="1"/>
    </xf>
    <xf numFmtId="4" fontId="7" fillId="6" borderId="2" xfId="0" applyNumberFormat="1" applyFont="1" applyFill="1" applyBorder="1" applyAlignment="1">
      <alignment vertical="center" wrapText="1"/>
    </xf>
    <xf numFmtId="4" fontId="17" fillId="6" borderId="2" xfId="0" applyNumberFormat="1" applyFont="1" applyFill="1" applyBorder="1" applyAlignment="1">
      <alignment horizontal="right"/>
    </xf>
    <xf numFmtId="4" fontId="12" fillId="5" borderId="2" xfId="0" applyNumberFormat="1" applyFont="1" applyFill="1" applyBorder="1" applyAlignment="1">
      <alignment horizontal="right"/>
    </xf>
    <xf numFmtId="0" fontId="24" fillId="7" borderId="6" xfId="0" applyFont="1" applyFill="1" applyBorder="1" applyAlignment="1">
      <alignment wrapText="1"/>
    </xf>
    <xf numFmtId="0" fontId="7" fillId="5" borderId="2" xfId="0" quotePrefix="1" applyFont="1" applyFill="1" applyBorder="1" applyAlignment="1">
      <alignment horizontal="left" vertical="center"/>
    </xf>
    <xf numFmtId="0" fontId="24" fillId="7" borderId="6" xfId="0" applyFont="1" applyFill="1" applyBorder="1" applyAlignment="1">
      <alignment horizontal="center" vertical="center" wrapText="1"/>
    </xf>
    <xf numFmtId="4" fontId="7" fillId="6" borderId="2" xfId="0" applyNumberFormat="1" applyFont="1" applyFill="1" applyBorder="1" applyAlignment="1">
      <alignment horizontal="right" wrapText="1"/>
    </xf>
    <xf numFmtId="4" fontId="7" fillId="6" borderId="2" xfId="0" applyNumberFormat="1" applyFont="1" applyFill="1" applyBorder="1" applyAlignment="1">
      <alignment horizontal="right"/>
    </xf>
    <xf numFmtId="0" fontId="12" fillId="0" borderId="0" xfId="0" applyFont="1" applyAlignment="1">
      <alignment horizontal="left" vertical="center" wrapText="1"/>
    </xf>
    <xf numFmtId="4" fontId="7" fillId="0" borderId="2" xfId="0" applyNumberFormat="1" applyFont="1" applyBorder="1" applyAlignment="1">
      <alignment horizontal="right" wrapText="1"/>
    </xf>
    <xf numFmtId="4" fontId="7" fillId="0" borderId="2" xfId="0" applyNumberFormat="1" applyFont="1" applyBorder="1" applyAlignment="1">
      <alignment horizontal="right" vertical="center" wrapText="1"/>
    </xf>
    <xf numFmtId="0" fontId="24" fillId="7" borderId="0" xfId="0" applyFont="1" applyFill="1" applyAlignment="1">
      <alignment wrapText="1"/>
    </xf>
    <xf numFmtId="4" fontId="5" fillId="5" borderId="2" xfId="0" applyNumberFormat="1" applyFont="1" applyFill="1" applyBorder="1" applyAlignment="1">
      <alignment horizontal="right" wrapText="1"/>
    </xf>
    <xf numFmtId="0" fontId="25" fillId="0" borderId="0" xfId="0" applyFont="1"/>
    <xf numFmtId="0" fontId="23" fillId="5" borderId="2" xfId="0" quotePrefix="1" applyFont="1" applyFill="1" applyBorder="1" applyAlignment="1">
      <alignment horizontal="left" vertical="center" wrapText="1" indent="1"/>
    </xf>
    <xf numFmtId="4" fontId="12" fillId="0" borderId="2" xfId="0" applyNumberFormat="1" applyFont="1" applyBorder="1" applyAlignment="1">
      <alignment horizontal="right" vertical="center" wrapText="1"/>
    </xf>
    <xf numFmtId="0" fontId="23" fillId="5" borderId="2" xfId="0" applyFont="1" applyFill="1" applyBorder="1" applyAlignment="1">
      <alignment horizontal="left" vertical="center" wrapText="1" indent="1"/>
    </xf>
    <xf numFmtId="4" fontId="9" fillId="5" borderId="2" xfId="0" applyNumberFormat="1" applyFont="1" applyFill="1" applyBorder="1"/>
    <xf numFmtId="4" fontId="5" fillId="5" borderId="2" xfId="0" applyNumberFormat="1" applyFont="1" applyFill="1" applyBorder="1"/>
    <xf numFmtId="4" fontId="5" fillId="5" borderId="2" xfId="0" applyNumberFormat="1" applyFont="1" applyFill="1" applyBorder="1" applyAlignment="1">
      <alignment wrapText="1"/>
    </xf>
    <xf numFmtId="0" fontId="26" fillId="0" borderId="0" xfId="0" applyFont="1" applyAlignment="1">
      <alignment vertical="top" wrapText="1"/>
    </xf>
    <xf numFmtId="4" fontId="9" fillId="5" borderId="2" xfId="0" applyNumberFormat="1" applyFont="1" applyFill="1" applyBorder="1" applyAlignment="1">
      <alignment vertical="center"/>
    </xf>
    <xf numFmtId="4" fontId="5" fillId="5" borderId="2" xfId="0" applyNumberFormat="1" applyFont="1" applyFill="1" applyBorder="1" applyAlignment="1">
      <alignment vertical="center"/>
    </xf>
    <xf numFmtId="4" fontId="9" fillId="3" borderId="2" xfId="0" applyNumberFormat="1" applyFont="1" applyFill="1" applyBorder="1" applyAlignment="1">
      <alignment horizontal="right"/>
    </xf>
    <xf numFmtId="4" fontId="0" fillId="0" borderId="2" xfId="0" applyNumberFormat="1" applyBorder="1"/>
    <xf numFmtId="3" fontId="5" fillId="5" borderId="0" xfId="0" applyNumberFormat="1" applyFont="1" applyFill="1" applyAlignment="1">
      <alignment horizontal="right"/>
    </xf>
    <xf numFmtId="3" fontId="5" fillId="5" borderId="0" xfId="0" applyNumberFormat="1" applyFont="1" applyFill="1" applyAlignment="1">
      <alignment horizontal="right" wrapText="1"/>
    </xf>
    <xf numFmtId="3" fontId="5" fillId="5" borderId="2" xfId="0" applyNumberFormat="1" applyFont="1" applyFill="1" applyBorder="1" applyAlignment="1">
      <alignment horizontal="right"/>
    </xf>
    <xf numFmtId="0" fontId="0" fillId="0" borderId="2" xfId="0" applyBorder="1"/>
    <xf numFmtId="0" fontId="23" fillId="5" borderId="2" xfId="0" quotePrefix="1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left" vertical="center"/>
    </xf>
    <xf numFmtId="0" fontId="7" fillId="5" borderId="2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vertical="center" wrapText="1"/>
    </xf>
    <xf numFmtId="3" fontId="5" fillId="5" borderId="2" xfId="0" applyNumberFormat="1" applyFont="1" applyFill="1" applyBorder="1" applyAlignment="1">
      <alignment horizontal="right" wrapText="1"/>
    </xf>
    <xf numFmtId="0" fontId="12" fillId="5" borderId="2" xfId="0" applyFont="1" applyFill="1" applyBorder="1" applyAlignment="1">
      <alignment horizontal="left" vertical="center"/>
    </xf>
    <xf numFmtId="4" fontId="0" fillId="3" borderId="2" xfId="0" applyNumberFormat="1" applyFill="1" applyBorder="1"/>
    <xf numFmtId="0" fontId="28" fillId="0" borderId="0" xfId="0" applyFont="1"/>
    <xf numFmtId="4" fontId="29" fillId="2" borderId="5" xfId="0" applyNumberFormat="1" applyFont="1" applyFill="1" applyBorder="1" applyAlignment="1">
      <alignment horizontal="right"/>
    </xf>
    <xf numFmtId="4" fontId="9" fillId="2" borderId="2" xfId="0" applyNumberFormat="1" applyFont="1" applyFill="1" applyBorder="1" applyAlignment="1">
      <alignment horizontal="right"/>
    </xf>
    <xf numFmtId="0" fontId="9" fillId="3" borderId="3" xfId="0" applyFont="1" applyFill="1" applyBorder="1" applyAlignment="1">
      <alignment horizontal="left" vertical="center" wrapText="1"/>
    </xf>
    <xf numFmtId="4" fontId="31" fillId="3" borderId="2" xfId="0" applyNumberFormat="1" applyFont="1" applyFill="1" applyBorder="1" applyAlignment="1">
      <alignment horizontal="right" vertical="center" wrapText="1"/>
    </xf>
    <xf numFmtId="0" fontId="32" fillId="0" borderId="5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4" fontId="9" fillId="2" borderId="5" xfId="0" applyNumberFormat="1" applyFont="1" applyFill="1" applyBorder="1" applyAlignment="1">
      <alignment horizontal="right"/>
    </xf>
    <xf numFmtId="4" fontId="33" fillId="8" borderId="2" xfId="0" applyNumberFormat="1" applyFont="1" applyFill="1" applyBorder="1" applyAlignment="1">
      <alignment wrapText="1"/>
    </xf>
    <xf numFmtId="4" fontId="9" fillId="9" borderId="2" xfId="0" applyNumberFormat="1" applyFont="1" applyFill="1" applyBorder="1" applyAlignment="1">
      <alignment horizontal="right"/>
    </xf>
    <xf numFmtId="0" fontId="7" fillId="9" borderId="2" xfId="0" applyFont="1" applyFill="1" applyBorder="1" applyAlignment="1">
      <alignment horizontal="left" vertical="center" wrapText="1"/>
    </xf>
    <xf numFmtId="4" fontId="5" fillId="9" borderId="2" xfId="0" applyNumberFormat="1" applyFont="1" applyFill="1" applyBorder="1" applyAlignment="1">
      <alignment horizontal="right"/>
    </xf>
    <xf numFmtId="4" fontId="33" fillId="8" borderId="5" xfId="0" applyNumberFormat="1" applyFont="1" applyFill="1" applyBorder="1" applyAlignment="1">
      <alignment wrapText="1"/>
    </xf>
    <xf numFmtId="4" fontId="32" fillId="0" borderId="5" xfId="0" applyNumberFormat="1" applyFont="1" applyBorder="1" applyAlignment="1">
      <alignment horizontal="right" vertical="center" wrapText="1"/>
    </xf>
    <xf numFmtId="4" fontId="9" fillId="2" borderId="5" xfId="0" applyNumberFormat="1" applyFont="1" applyFill="1" applyBorder="1" applyAlignment="1">
      <alignment horizontal="right" vertical="center" wrapText="1"/>
    </xf>
    <xf numFmtId="4" fontId="30" fillId="9" borderId="2" xfId="0" applyNumberFormat="1" applyFont="1" applyFill="1" applyBorder="1" applyAlignment="1">
      <alignment horizontal="right" wrapText="1"/>
    </xf>
    <xf numFmtId="4" fontId="24" fillId="7" borderId="2" xfId="0" applyNumberFormat="1" applyFont="1" applyFill="1" applyBorder="1" applyAlignment="1">
      <alignment horizontal="right" wrapText="1"/>
    </xf>
    <xf numFmtId="4" fontId="24" fillId="7" borderId="2" xfId="0" applyNumberFormat="1" applyFont="1" applyFill="1" applyBorder="1" applyAlignment="1">
      <alignment wrapText="1"/>
    </xf>
    <xf numFmtId="0" fontId="12" fillId="10" borderId="2" xfId="0" quotePrefix="1" applyFont="1" applyFill="1" applyBorder="1" applyAlignment="1">
      <alignment horizontal="left" vertical="center"/>
    </xf>
    <xf numFmtId="0" fontId="21" fillId="10" borderId="2" xfId="0" quotePrefix="1" applyFont="1" applyFill="1" applyBorder="1" applyAlignment="1">
      <alignment horizontal="left" vertical="center"/>
    </xf>
    <xf numFmtId="0" fontId="21" fillId="10" borderId="2" xfId="0" applyFont="1" applyFill="1" applyBorder="1" applyAlignment="1">
      <alignment horizontal="left" vertical="center" wrapText="1"/>
    </xf>
    <xf numFmtId="4" fontId="9" fillId="10" borderId="2" xfId="0" applyNumberFormat="1" applyFont="1" applyFill="1" applyBorder="1" applyAlignment="1">
      <alignment horizontal="right"/>
    </xf>
    <xf numFmtId="2" fontId="5" fillId="5" borderId="2" xfId="0" applyNumberFormat="1" applyFont="1" applyFill="1" applyBorder="1" applyAlignment="1">
      <alignment horizontal="right"/>
    </xf>
    <xf numFmtId="2" fontId="0" fillId="0" borderId="2" xfId="0" applyNumberFormat="1" applyBorder="1"/>
    <xf numFmtId="4" fontId="7" fillId="9" borderId="2" xfId="0" applyNumberFormat="1" applyFont="1" applyFill="1" applyBorder="1" applyAlignment="1">
      <alignment horizontal="right" wrapText="1"/>
    </xf>
    <xf numFmtId="4" fontId="7" fillId="5" borderId="2" xfId="0" applyNumberFormat="1" applyFont="1" applyFill="1" applyBorder="1" applyAlignment="1">
      <alignment horizontal="right" wrapText="1"/>
    </xf>
    <xf numFmtId="4" fontId="31" fillId="5" borderId="2" xfId="0" applyNumberFormat="1" applyFont="1" applyFill="1" applyBorder="1" applyAlignment="1">
      <alignment horizontal="right" vertical="center" wrapText="1"/>
    </xf>
    <xf numFmtId="164" fontId="37" fillId="0" borderId="8" xfId="0" applyNumberFormat="1" applyFont="1" applyBorder="1" applyAlignment="1">
      <alignment horizontal="right" vertical="center"/>
    </xf>
    <xf numFmtId="0" fontId="37" fillId="0" borderId="8" xfId="0" applyFont="1" applyBorder="1" applyAlignment="1">
      <alignment vertical="center"/>
    </xf>
    <xf numFmtId="0" fontId="12" fillId="5" borderId="3" xfId="0" quotePrefix="1" applyFont="1" applyFill="1" applyBorder="1" applyAlignment="1">
      <alignment horizontal="left" vertical="center"/>
    </xf>
    <xf numFmtId="4" fontId="12" fillId="5" borderId="5" xfId="0" applyNumberFormat="1" applyFont="1" applyFill="1" applyBorder="1" applyAlignment="1">
      <alignment horizontal="right"/>
    </xf>
    <xf numFmtId="0" fontId="7" fillId="6" borderId="10" xfId="0" applyFont="1" applyFill="1" applyBorder="1" applyAlignment="1">
      <alignment horizontal="left" vertical="center" wrapText="1"/>
    </xf>
    <xf numFmtId="0" fontId="7" fillId="5" borderId="9" xfId="0" applyFont="1" applyFill="1" applyBorder="1" applyAlignment="1">
      <alignment horizontal="left" vertical="center" wrapText="1"/>
    </xf>
    <xf numFmtId="4" fontId="9" fillId="5" borderId="9" xfId="0" applyNumberFormat="1" applyFont="1" applyFill="1" applyBorder="1" applyAlignment="1">
      <alignment horizontal="right" vertical="center"/>
    </xf>
    <xf numFmtId="4" fontId="7" fillId="0" borderId="9" xfId="0" applyNumberFormat="1" applyFont="1" applyBorder="1" applyAlignment="1">
      <alignment horizontal="right" vertical="center" wrapText="1"/>
    </xf>
    <xf numFmtId="4" fontId="30" fillId="11" borderId="2" xfId="0" applyNumberFormat="1" applyFont="1" applyFill="1" applyBorder="1" applyAlignment="1">
      <alignment horizontal="right" wrapText="1"/>
    </xf>
    <xf numFmtId="4" fontId="7" fillId="11" borderId="7" xfId="0" applyNumberFormat="1" applyFont="1" applyFill="1" applyBorder="1" applyAlignment="1">
      <alignment horizontal="right" wrapText="1"/>
    </xf>
    <xf numFmtId="4" fontId="31" fillId="11" borderId="2" xfId="0" applyNumberFormat="1" applyFont="1" applyFill="1" applyBorder="1" applyAlignment="1">
      <alignment horizontal="right" vertical="center" wrapText="1"/>
    </xf>
    <xf numFmtId="4" fontId="9" fillId="12" borderId="5" xfId="0" applyNumberFormat="1" applyFont="1" applyFill="1" applyBorder="1" applyAlignment="1">
      <alignment horizontal="right" vertical="center" wrapText="1"/>
    </xf>
    <xf numFmtId="4" fontId="9" fillId="12" borderId="5" xfId="0" applyNumberFormat="1" applyFont="1" applyFill="1" applyBorder="1" applyAlignment="1">
      <alignment horizontal="right"/>
    </xf>
    <xf numFmtId="4" fontId="9" fillId="12" borderId="2" xfId="0" applyNumberFormat="1" applyFont="1" applyFill="1" applyBorder="1" applyAlignment="1">
      <alignment horizontal="right"/>
    </xf>
    <xf numFmtId="4" fontId="35" fillId="13" borderId="2" xfId="0" applyNumberFormat="1" applyFont="1" applyFill="1" applyBorder="1" applyAlignment="1">
      <alignment horizontal="right" wrapText="1"/>
    </xf>
    <xf numFmtId="4" fontId="35" fillId="13" borderId="2" xfId="0" applyNumberFormat="1" applyFont="1" applyFill="1" applyBorder="1" applyAlignment="1">
      <alignment wrapText="1"/>
    </xf>
    <xf numFmtId="4" fontId="9" fillId="12" borderId="2" xfId="0" applyNumberFormat="1" applyFont="1" applyFill="1" applyBorder="1" applyAlignment="1">
      <alignment horizontal="right" vertical="center"/>
    </xf>
    <xf numFmtId="4" fontId="9" fillId="0" borderId="2" xfId="0" applyNumberFormat="1" applyFont="1" applyBorder="1" applyAlignment="1">
      <alignment horizontal="right" vertical="center"/>
    </xf>
    <xf numFmtId="4" fontId="30" fillId="11" borderId="2" xfId="0" applyNumberFormat="1" applyFont="1" applyFill="1" applyBorder="1" applyAlignment="1">
      <alignment horizontal="right" vertical="center" wrapText="1"/>
    </xf>
    <xf numFmtId="4" fontId="7" fillId="11" borderId="7" xfId="0" applyNumberFormat="1" applyFont="1" applyFill="1" applyBorder="1" applyAlignment="1">
      <alignment horizontal="right" vertical="center" wrapText="1"/>
    </xf>
    <xf numFmtId="4" fontId="33" fillId="8" borderId="2" xfId="0" applyNumberFormat="1" applyFont="1" applyFill="1" applyBorder="1" applyAlignment="1">
      <alignment vertical="center" wrapText="1"/>
    </xf>
    <xf numFmtId="4" fontId="33" fillId="8" borderId="5" xfId="0" applyNumberFormat="1" applyFont="1" applyFill="1" applyBorder="1" applyAlignment="1">
      <alignment vertical="center" wrapText="1"/>
    </xf>
    <xf numFmtId="4" fontId="7" fillId="12" borderId="2" xfId="0" quotePrefix="1" applyNumberFormat="1" applyFont="1" applyFill="1" applyBorder="1" applyAlignment="1">
      <alignment horizontal="right" wrapText="1"/>
    </xf>
    <xf numFmtId="3" fontId="7" fillId="12" borderId="2" xfId="0" applyNumberFormat="1" applyFont="1" applyFill="1" applyBorder="1" applyAlignment="1">
      <alignment vertical="center" wrapText="1"/>
    </xf>
    <xf numFmtId="4" fontId="12" fillId="12" borderId="2" xfId="0" applyNumberFormat="1" applyFont="1" applyFill="1" applyBorder="1" applyAlignment="1">
      <alignment vertical="center" wrapText="1"/>
    </xf>
    <xf numFmtId="3" fontId="12" fillId="12" borderId="2" xfId="0" applyNumberFormat="1" applyFont="1" applyFill="1" applyBorder="1" applyAlignment="1">
      <alignment vertical="center" wrapText="1"/>
    </xf>
    <xf numFmtId="4" fontId="17" fillId="12" borderId="2" xfId="0" applyNumberFormat="1" applyFont="1" applyFill="1" applyBorder="1" applyAlignment="1">
      <alignment horizontal="right"/>
    </xf>
    <xf numFmtId="4" fontId="17" fillId="12" borderId="2" xfId="0" applyNumberFormat="1" applyFont="1" applyFill="1" applyBorder="1"/>
    <xf numFmtId="4" fontId="7" fillId="12" borderId="2" xfId="0" applyNumberFormat="1" applyFont="1" applyFill="1" applyBorder="1" applyAlignment="1">
      <alignment horizontal="right"/>
    </xf>
    <xf numFmtId="4" fontId="31" fillId="3" borderId="5" xfId="0" applyNumberFormat="1" applyFont="1" applyFill="1" applyBorder="1" applyAlignment="1">
      <alignment horizontal="righ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30" fillId="3" borderId="5" xfId="0" applyFont="1" applyFill="1" applyBorder="1" applyAlignment="1">
      <alignment horizontal="left" vertical="center" wrapText="1"/>
    </xf>
    <xf numFmtId="4" fontId="35" fillId="13" borderId="2" xfId="0" applyNumberFormat="1" applyFont="1" applyFill="1" applyBorder="1" applyAlignment="1">
      <alignment vertical="center"/>
    </xf>
    <xf numFmtId="3" fontId="35" fillId="13" borderId="2" xfId="0" applyNumberFormat="1" applyFont="1" applyFill="1" applyBorder="1" applyAlignment="1">
      <alignment horizontal="right"/>
    </xf>
    <xf numFmtId="0" fontId="35" fillId="13" borderId="2" xfId="0" applyFont="1" applyFill="1" applyBorder="1" applyAlignment="1">
      <alignment horizontal="left" vertical="center" wrapText="1"/>
    </xf>
    <xf numFmtId="4" fontId="35" fillId="13" borderId="2" xfId="0" applyNumberFormat="1" applyFont="1" applyFill="1" applyBorder="1"/>
    <xf numFmtId="4" fontId="35" fillId="13" borderId="2" xfId="0" applyNumberFormat="1" applyFont="1" applyFill="1" applyBorder="1" applyAlignment="1">
      <alignment horizontal="right"/>
    </xf>
    <xf numFmtId="4" fontId="35" fillId="13" borderId="2" xfId="0" applyNumberFormat="1" applyFont="1" applyFill="1" applyBorder="1" applyAlignment="1">
      <alignment horizontal="right" vertical="center" wrapText="1"/>
    </xf>
    <xf numFmtId="4" fontId="7" fillId="5" borderId="2" xfId="0" applyNumberFormat="1" applyFont="1" applyFill="1" applyBorder="1" applyAlignment="1">
      <alignment wrapText="1"/>
    </xf>
    <xf numFmtId="4" fontId="7" fillId="5" borderId="5" xfId="0" applyNumberFormat="1" applyFont="1" applyFill="1" applyBorder="1" applyAlignment="1">
      <alignment wrapText="1"/>
    </xf>
    <xf numFmtId="0" fontId="7" fillId="5" borderId="10" xfId="0" applyFont="1" applyFill="1" applyBorder="1" applyAlignment="1">
      <alignment horizontal="left" wrapText="1"/>
    </xf>
    <xf numFmtId="0" fontId="7" fillId="5" borderId="13" xfId="0" applyFont="1" applyFill="1" applyBorder="1" applyAlignment="1">
      <alignment horizontal="left" wrapText="1"/>
    </xf>
    <xf numFmtId="0" fontId="24" fillId="7" borderId="2" xfId="0" applyFont="1" applyFill="1" applyBorder="1" applyAlignment="1">
      <alignment horizontal="left" wrapText="1"/>
    </xf>
    <xf numFmtId="0" fontId="24" fillId="7" borderId="3" xfId="0" applyFont="1" applyFill="1" applyBorder="1" applyAlignment="1">
      <alignment horizontal="left" wrapText="1"/>
    </xf>
    <xf numFmtId="0" fontId="24" fillId="7" borderId="5" xfId="0" applyFont="1" applyFill="1" applyBorder="1" applyAlignment="1">
      <alignment horizontal="left" wrapText="1"/>
    </xf>
    <xf numFmtId="0" fontId="30" fillId="11" borderId="3" xfId="0" applyFont="1" applyFill="1" applyBorder="1" applyAlignment="1">
      <alignment horizontal="left" wrapText="1"/>
    </xf>
    <xf numFmtId="0" fontId="30" fillId="11" borderId="5" xfId="0" applyFont="1" applyFill="1" applyBorder="1" applyAlignment="1">
      <alignment horizontal="left" wrapText="1"/>
    </xf>
    <xf numFmtId="0" fontId="35" fillId="13" borderId="2" xfId="0" applyFont="1" applyFill="1" applyBorder="1" applyAlignment="1">
      <alignment horizontal="left" wrapText="1"/>
    </xf>
    <xf numFmtId="0" fontId="30" fillId="9" borderId="2" xfId="0" applyFont="1" applyFill="1" applyBorder="1" applyAlignment="1">
      <alignment horizontal="left" wrapText="1"/>
    </xf>
    <xf numFmtId="0" fontId="33" fillId="8" borderId="2" xfId="0" applyFont="1" applyFill="1" applyBorder="1" applyAlignment="1">
      <alignment horizontal="left" wrapText="1"/>
    </xf>
    <xf numFmtId="0" fontId="33" fillId="8" borderId="3" xfId="0" applyFont="1" applyFill="1" applyBorder="1" applyAlignment="1">
      <alignment horizontal="left" wrapText="1"/>
    </xf>
    <xf numFmtId="0" fontId="30" fillId="11" borderId="2" xfId="0" applyFont="1" applyFill="1" applyBorder="1" applyAlignment="1">
      <alignment horizontal="left" wrapText="1"/>
    </xf>
    <xf numFmtId="0" fontId="30" fillId="9" borderId="3" xfId="0" applyFont="1" applyFill="1" applyBorder="1" applyAlignment="1">
      <alignment horizontal="left" wrapText="1"/>
    </xf>
    <xf numFmtId="0" fontId="30" fillId="9" borderId="5" xfId="0" applyFont="1" applyFill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24" fillId="7" borderId="2" xfId="0" applyFont="1" applyFill="1" applyBorder="1" applyAlignment="1">
      <alignment wrapText="1"/>
    </xf>
    <xf numFmtId="0" fontId="9" fillId="12" borderId="3" xfId="0" applyFont="1" applyFill="1" applyBorder="1" applyAlignment="1">
      <alignment horizontal="left" vertical="center" wrapText="1"/>
    </xf>
    <xf numFmtId="0" fontId="9" fillId="12" borderId="5" xfId="0" applyFont="1" applyFill="1" applyBorder="1" applyAlignment="1">
      <alignment horizontal="left" vertical="center" wrapText="1"/>
    </xf>
    <xf numFmtId="0" fontId="33" fillId="8" borderId="5" xfId="0" applyFont="1" applyFill="1" applyBorder="1" applyAlignment="1">
      <alignment horizontal="left" wrapText="1"/>
    </xf>
    <xf numFmtId="0" fontId="37" fillId="0" borderId="3" xfId="0" applyFont="1" applyBorder="1" applyAlignment="1">
      <alignment horizontal="left" vertical="center"/>
    </xf>
    <xf numFmtId="0" fontId="37" fillId="0" borderId="5" xfId="0" applyFont="1" applyBorder="1" applyAlignment="1">
      <alignment horizontal="left" vertical="center"/>
    </xf>
    <xf numFmtId="0" fontId="9" fillId="12" borderId="3" xfId="0" applyFont="1" applyFill="1" applyBorder="1" applyAlignment="1">
      <alignment horizontal="left" vertical="top" wrapText="1"/>
    </xf>
    <xf numFmtId="0" fontId="9" fillId="12" borderId="5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9" fillId="2" borderId="2" xfId="0" quotePrefix="1" applyFont="1" applyFill="1" applyBorder="1" applyAlignment="1">
      <alignment horizontal="center" vertical="center" wrapText="1"/>
    </xf>
    <xf numFmtId="0" fontId="10" fillId="2" borderId="3" xfId="0" quotePrefix="1" applyFont="1" applyFill="1" applyBorder="1" applyAlignment="1">
      <alignment horizontal="center" vertical="center" wrapText="1"/>
    </xf>
    <xf numFmtId="0" fontId="10" fillId="2" borderId="4" xfId="0" quotePrefix="1" applyFont="1" applyFill="1" applyBorder="1" applyAlignment="1">
      <alignment horizontal="center" vertical="center" wrapText="1"/>
    </xf>
    <xf numFmtId="0" fontId="10" fillId="2" borderId="5" xfId="0" quotePrefix="1" applyFont="1" applyFill="1" applyBorder="1" applyAlignment="1">
      <alignment horizontal="center" vertical="center" wrapText="1"/>
    </xf>
    <xf numFmtId="0" fontId="35" fillId="13" borderId="3" xfId="0" applyFont="1" applyFill="1" applyBorder="1" applyAlignment="1">
      <alignment horizontal="left" wrapText="1"/>
    </xf>
    <xf numFmtId="0" fontId="35" fillId="13" borderId="4" xfId="0" applyFont="1" applyFill="1" applyBorder="1" applyAlignment="1">
      <alignment horizontal="left" wrapText="1"/>
    </xf>
    <xf numFmtId="0" fontId="35" fillId="13" borderId="5" xfId="0" applyFont="1" applyFill="1" applyBorder="1" applyAlignment="1">
      <alignment horizontal="left" wrapText="1"/>
    </xf>
    <xf numFmtId="0" fontId="7" fillId="0" borderId="3" xfId="0" quotePrefix="1" applyFont="1" applyBorder="1" applyAlignment="1">
      <alignment horizontal="left" vertical="center"/>
    </xf>
    <xf numFmtId="0" fontId="7" fillId="0" borderId="3" xfId="0" quotePrefix="1" applyFont="1" applyBorder="1" applyAlignment="1">
      <alignment horizontal="left" vertical="center" wrapText="1"/>
    </xf>
    <xf numFmtId="0" fontId="7" fillId="12" borderId="3" xfId="0" quotePrefix="1" applyFont="1" applyFill="1" applyBorder="1" applyAlignment="1">
      <alignment horizontal="left" vertical="center" wrapText="1"/>
    </xf>
    <xf numFmtId="0" fontId="12" fillId="12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7" fillId="12" borderId="2" xfId="0" quotePrefix="1" applyFont="1" applyFill="1" applyBorder="1" applyAlignment="1">
      <alignment horizontal="left" vertical="center" wrapText="1"/>
    </xf>
    <xf numFmtId="0" fontId="7" fillId="12" borderId="3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35" fillId="13" borderId="3" xfId="0" applyFont="1" applyFill="1" applyBorder="1" applyAlignment="1">
      <alignment horizontal="left" vertical="center" wrapText="1"/>
    </xf>
    <xf numFmtId="0" fontId="35" fillId="13" borderId="4" xfId="0" applyFont="1" applyFill="1" applyBorder="1" applyAlignment="1">
      <alignment horizontal="left" vertical="center" wrapText="1"/>
    </xf>
    <xf numFmtId="0" fontId="35" fillId="13" borderId="5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 xr:uid="{C86B281C-2BCB-48EE-86AB-BEBB94032D84}"/>
  </cellStyles>
  <dxfs count="0"/>
  <tableStyles count="0" defaultTableStyle="TableStyleMedium2" defaultPivotStyle="PivotStyleLight16"/>
  <colors>
    <mruColors>
      <color rgb="FF0000FF"/>
      <color rgb="FFFF6699"/>
      <color rgb="FFFFCC66"/>
      <color rgb="FFFFCCCC"/>
      <color rgb="FF8AB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2026\IZVR&#352;ENJE%202026\polugodi&#353;nji%20izvje&#353;taj\MZOZT__GS_OBJEDINJENI_IZVJESTAJ_ZB_IU_PRO_XLS__260715_101_15072026_120131_.xlsx" TargetMode="External"/><Relationship Id="rId1" Type="http://schemas.openxmlformats.org/officeDocument/2006/relationships/externalLinkPath" Target="MZOZT__GS_OBJEDINJENI_IZVJESTAJ_ZB_IU_PRO_XLS__260715_101_15072026_120131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žetak"/>
      <sheetName val="Račun prihoda i rashoda"/>
      <sheetName val="Rashodi prema izvorima finan"/>
      <sheetName val="Rashodi prema funkcijskoj k "/>
      <sheetName val="Račun financiranja"/>
      <sheetName val="Posebni dio"/>
    </sheetNames>
    <sheetDataSet>
      <sheetData sheetId="0"/>
      <sheetData sheetId="1"/>
      <sheetData sheetId="2"/>
      <sheetData sheetId="3"/>
      <sheetData sheetId="4"/>
      <sheetData sheetId="5">
        <row r="7">
          <cell r="B7">
            <v>442701.06</v>
          </cell>
          <cell r="C7">
            <v>1870755</v>
          </cell>
          <cell r="D7">
            <v>640648.69999999995</v>
          </cell>
        </row>
        <row r="21">
          <cell r="B21">
            <v>256842.01</v>
          </cell>
          <cell r="C21">
            <v>700000</v>
          </cell>
          <cell r="D21">
            <v>316179.20000000001</v>
          </cell>
        </row>
        <row r="22">
          <cell r="B22">
            <v>31723.59</v>
          </cell>
          <cell r="C22">
            <v>122023</v>
          </cell>
          <cell r="D22">
            <v>68043.540000000008</v>
          </cell>
        </row>
        <row r="23">
          <cell r="B23">
            <v>61097.159999999989</v>
          </cell>
          <cell r="C23">
            <v>110000</v>
          </cell>
          <cell r="D23">
            <v>59242.42</v>
          </cell>
        </row>
        <row r="24">
          <cell r="B24">
            <v>0</v>
          </cell>
          <cell r="C24">
            <v>100000</v>
          </cell>
          <cell r="D24">
            <v>88977.76</v>
          </cell>
        </row>
        <row r="25">
          <cell r="B25">
            <v>14555.25</v>
          </cell>
          <cell r="C25">
            <v>0</v>
          </cell>
          <cell r="D25">
            <v>0</v>
          </cell>
        </row>
        <row r="26">
          <cell r="B26">
            <v>78483.049999999988</v>
          </cell>
          <cell r="C26">
            <v>325756</v>
          </cell>
          <cell r="D26">
            <v>66817.72</v>
          </cell>
        </row>
        <row r="27">
          <cell r="B27">
            <v>0</v>
          </cell>
          <cell r="C27">
            <v>457658</v>
          </cell>
          <cell r="D27">
            <v>12051.53</v>
          </cell>
        </row>
        <row r="28">
          <cell r="B28">
            <v>0</v>
          </cell>
          <cell r="C28">
            <v>0</v>
          </cell>
          <cell r="D28">
            <v>14910.52</v>
          </cell>
        </row>
        <row r="29">
          <cell r="B29">
            <v>0</v>
          </cell>
          <cell r="C29">
            <v>35318</v>
          </cell>
          <cell r="D29">
            <v>0</v>
          </cell>
        </row>
        <row r="30">
          <cell r="B30">
            <v>0</v>
          </cell>
          <cell r="C30">
            <v>5000</v>
          </cell>
          <cell r="D30">
            <v>10</v>
          </cell>
        </row>
        <row r="31">
          <cell r="B31">
            <v>0</v>
          </cell>
          <cell r="C31">
            <v>15000</v>
          </cell>
          <cell r="D31">
            <v>14416.01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Sivi tonovi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6232D-72E1-4DFC-810F-A115351DBDD8}">
  <sheetPr>
    <pageSetUpPr fitToPage="1"/>
  </sheetPr>
  <dimension ref="A1:AW35"/>
  <sheetViews>
    <sheetView workbookViewId="0">
      <selection activeCell="G13" sqref="G13"/>
    </sheetView>
  </sheetViews>
  <sheetFormatPr defaultRowHeight="15" x14ac:dyDescent="0.25"/>
  <cols>
    <col min="6" max="7" width="25.28515625" customWidth="1"/>
    <col min="8" max="8" width="19.42578125" hidden="1" customWidth="1"/>
    <col min="9" max="10" width="25.28515625" customWidth="1"/>
    <col min="11" max="12" width="15.7109375" customWidth="1"/>
    <col min="13" max="13" width="25.28515625" customWidth="1"/>
  </cols>
  <sheetData>
    <row r="1" spans="2:13" ht="18" customHeight="1" x14ac:dyDescent="0.25">
      <c r="B1" s="180" t="s">
        <v>272</v>
      </c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2"/>
    </row>
    <row r="2" spans="2:13" ht="15.75" customHeight="1" x14ac:dyDescent="0.25"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3"/>
    </row>
    <row r="3" spans="2:13" ht="15.75" customHeight="1" x14ac:dyDescent="0.25">
      <c r="M3" s="3"/>
    </row>
    <row r="4" spans="2:13" x14ac:dyDescent="0.25">
      <c r="M4" s="4"/>
    </row>
    <row r="5" spans="2:13" ht="18" customHeight="1" x14ac:dyDescent="0.25">
      <c r="B5" s="180" t="s">
        <v>0</v>
      </c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5"/>
    </row>
    <row r="6" spans="2:13" ht="18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5"/>
    </row>
    <row r="7" spans="2:13" ht="18" customHeight="1" x14ac:dyDescent="0.25">
      <c r="B7" s="199" t="s">
        <v>1</v>
      </c>
      <c r="C7" s="199"/>
      <c r="D7" s="199"/>
      <c r="E7" s="199"/>
      <c r="F7" s="199"/>
      <c r="G7" s="6"/>
      <c r="H7" s="7"/>
      <c r="I7" s="7"/>
      <c r="J7" s="7"/>
      <c r="K7" s="8"/>
      <c r="L7" s="8"/>
    </row>
    <row r="8" spans="2:13" ht="25.5" x14ac:dyDescent="0.25">
      <c r="B8" s="200" t="s">
        <v>2</v>
      </c>
      <c r="C8" s="200"/>
      <c r="D8" s="200"/>
      <c r="E8" s="200"/>
      <c r="F8" s="200"/>
      <c r="G8" s="9" t="s">
        <v>263</v>
      </c>
      <c r="H8" s="9" t="s">
        <v>3</v>
      </c>
      <c r="I8" s="10" t="s">
        <v>273</v>
      </c>
      <c r="J8" s="11" t="s">
        <v>274</v>
      </c>
      <c r="K8" s="9" t="s">
        <v>4</v>
      </c>
      <c r="L8" s="9" t="s">
        <v>5</v>
      </c>
    </row>
    <row r="9" spans="2:13" x14ac:dyDescent="0.25">
      <c r="B9" s="201">
        <v>1</v>
      </c>
      <c r="C9" s="202"/>
      <c r="D9" s="202"/>
      <c r="E9" s="202"/>
      <c r="F9" s="203"/>
      <c r="G9" s="12">
        <v>2</v>
      </c>
      <c r="H9" s="13">
        <v>3</v>
      </c>
      <c r="I9" s="13">
        <v>3</v>
      </c>
      <c r="J9" s="14">
        <v>4</v>
      </c>
      <c r="K9" s="13" t="s">
        <v>6</v>
      </c>
      <c r="L9" s="13" t="s">
        <v>7</v>
      </c>
    </row>
    <row r="10" spans="2:13" x14ac:dyDescent="0.25">
      <c r="B10" s="196" t="s">
        <v>8</v>
      </c>
      <c r="C10" s="197"/>
      <c r="D10" s="197"/>
      <c r="E10" s="197"/>
      <c r="F10" s="198"/>
      <c r="G10" s="16">
        <v>486277.21</v>
      </c>
      <c r="H10" s="15"/>
      <c r="I10" s="16">
        <v>1821943</v>
      </c>
      <c r="J10" s="28">
        <v>430980.98</v>
      </c>
      <c r="K10" s="17">
        <f>(J10/G10)*100</f>
        <v>88.62866100593115</v>
      </c>
      <c r="L10" s="17">
        <f>(J10/I10)*100</f>
        <v>23.655019942994922</v>
      </c>
    </row>
    <row r="11" spans="2:13" x14ac:dyDescent="0.25">
      <c r="B11" s="207" t="s">
        <v>9</v>
      </c>
      <c r="C11" s="198"/>
      <c r="D11" s="198"/>
      <c r="E11" s="198"/>
      <c r="F11" s="198"/>
      <c r="G11" s="16">
        <v>40</v>
      </c>
      <c r="H11" s="15"/>
      <c r="I11" s="16">
        <v>15000</v>
      </c>
      <c r="J11" s="28">
        <v>1057.5999999999999</v>
      </c>
      <c r="K11" s="17">
        <f t="shared" ref="K11:K16" si="0">(J11/G11)*100</f>
        <v>2644</v>
      </c>
      <c r="L11" s="17">
        <f t="shared" ref="L11:L16" si="1">(J11/I11)*100</f>
        <v>7.0506666666666664</v>
      </c>
    </row>
    <row r="12" spans="2:13" ht="15" customHeight="1" x14ac:dyDescent="0.25">
      <c r="B12" s="204" t="s">
        <v>10</v>
      </c>
      <c r="C12" s="205"/>
      <c r="D12" s="205"/>
      <c r="E12" s="205"/>
      <c r="F12" s="206"/>
      <c r="G12" s="158">
        <f>SUM(G10:G11)</f>
        <v>486317.21</v>
      </c>
      <c r="H12" s="158">
        <f t="shared" ref="H12:J12" si="2">SUM(H10:H11)</f>
        <v>0</v>
      </c>
      <c r="I12" s="158">
        <f t="shared" si="2"/>
        <v>1836943</v>
      </c>
      <c r="J12" s="158">
        <f t="shared" si="2"/>
        <v>432038.57999999996</v>
      </c>
      <c r="K12" s="159">
        <f t="shared" si="0"/>
        <v>88.838842450177722</v>
      </c>
      <c r="L12" s="159">
        <f t="shared" si="1"/>
        <v>23.519433101625907</v>
      </c>
    </row>
    <row r="13" spans="2:13" x14ac:dyDescent="0.25">
      <c r="B13" s="208" t="s">
        <v>11</v>
      </c>
      <c r="C13" s="197"/>
      <c r="D13" s="197"/>
      <c r="E13" s="197"/>
      <c r="F13" s="197"/>
      <c r="G13" s="16">
        <v>424380.15999999997</v>
      </c>
      <c r="H13" s="15"/>
      <c r="I13" s="16">
        <v>1401956</v>
      </c>
      <c r="J13" s="28">
        <v>435216.65</v>
      </c>
      <c r="K13" s="17">
        <f t="shared" si="0"/>
        <v>102.55348647778446</v>
      </c>
      <c r="L13" s="17">
        <f t="shared" si="1"/>
        <v>31.043531323379625</v>
      </c>
    </row>
    <row r="14" spans="2:13" x14ac:dyDescent="0.25">
      <c r="B14" s="207" t="s">
        <v>12</v>
      </c>
      <c r="C14" s="198"/>
      <c r="D14" s="198"/>
      <c r="E14" s="198"/>
      <c r="F14" s="198"/>
      <c r="G14" s="16">
        <v>18320.900000000001</v>
      </c>
      <c r="H14" s="15"/>
      <c r="I14" s="16">
        <v>468799</v>
      </c>
      <c r="J14" s="28">
        <v>205432.05</v>
      </c>
      <c r="K14" s="17">
        <f t="shared" si="0"/>
        <v>1121.2988990715519</v>
      </c>
      <c r="L14" s="17">
        <f t="shared" si="1"/>
        <v>43.820923252822638</v>
      </c>
    </row>
    <row r="15" spans="2:13" ht="15" customHeight="1" x14ac:dyDescent="0.25">
      <c r="B15" s="204" t="s">
        <v>13</v>
      </c>
      <c r="C15" s="205"/>
      <c r="D15" s="205"/>
      <c r="E15" s="205"/>
      <c r="F15" s="206"/>
      <c r="G15" s="158">
        <f>SUM(G13:G14)</f>
        <v>442701.06</v>
      </c>
      <c r="H15" s="158">
        <f t="shared" ref="H15:J15" si="3">SUM(H13:H14)</f>
        <v>0</v>
      </c>
      <c r="I15" s="158">
        <f t="shared" si="3"/>
        <v>1870755</v>
      </c>
      <c r="J15" s="158">
        <f t="shared" si="3"/>
        <v>640648.69999999995</v>
      </c>
      <c r="K15" s="159">
        <f t="shared" si="0"/>
        <v>144.71361329019632</v>
      </c>
      <c r="L15" s="159">
        <f t="shared" si="1"/>
        <v>34.245462393525607</v>
      </c>
    </row>
    <row r="16" spans="2:13" x14ac:dyDescent="0.25">
      <c r="B16" s="209" t="s">
        <v>14</v>
      </c>
      <c r="C16" s="210"/>
      <c r="D16" s="210"/>
      <c r="E16" s="210"/>
      <c r="F16" s="210"/>
      <c r="G16" s="149">
        <f>G12-G15</f>
        <v>43616.150000000023</v>
      </c>
      <c r="H16" s="149">
        <f t="shared" ref="H16" si="4">H12-H15</f>
        <v>0</v>
      </c>
      <c r="I16" s="149">
        <f>I12-I15</f>
        <v>-33812</v>
      </c>
      <c r="J16" s="149">
        <f>J12-J15</f>
        <v>-208610.12</v>
      </c>
      <c r="K16" s="150">
        <f t="shared" si="0"/>
        <v>-478.28641455057328</v>
      </c>
      <c r="L16" s="150">
        <f t="shared" si="1"/>
        <v>616.97066130367921</v>
      </c>
    </row>
    <row r="17" spans="1:49" ht="18" x14ac:dyDescent="0.25">
      <c r="B17" s="2"/>
      <c r="C17" s="19"/>
      <c r="D17" s="19"/>
      <c r="E17" s="19"/>
      <c r="F17" s="19"/>
      <c r="G17" s="19"/>
      <c r="H17" s="19"/>
      <c r="I17" s="20"/>
      <c r="J17" s="21"/>
      <c r="K17" s="22"/>
      <c r="L17" s="22"/>
      <c r="M17" s="22"/>
    </row>
    <row r="18" spans="1:49" ht="18" customHeight="1" x14ac:dyDescent="0.25">
      <c r="B18" s="199" t="s">
        <v>15</v>
      </c>
      <c r="C18" s="199"/>
      <c r="D18" s="199"/>
      <c r="E18" s="199"/>
      <c r="F18" s="199"/>
      <c r="G18" s="19"/>
      <c r="H18" s="19"/>
      <c r="I18" s="20"/>
      <c r="J18" s="21"/>
      <c r="K18" s="22"/>
      <c r="L18" s="22"/>
      <c r="M18" s="22"/>
    </row>
    <row r="19" spans="1:49" ht="25.5" x14ac:dyDescent="0.25">
      <c r="B19" s="200" t="s">
        <v>2</v>
      </c>
      <c r="C19" s="200"/>
      <c r="D19" s="200"/>
      <c r="E19" s="200"/>
      <c r="F19" s="200"/>
      <c r="G19" s="9" t="str">
        <f>G8</f>
        <v>OSTVARENJE/IZVRŠENJE 
1.-6.2025.</v>
      </c>
      <c r="H19" s="10" t="str">
        <f>H8</f>
        <v>IZVORNI PLAN 2024.</v>
      </c>
      <c r="I19" s="23" t="str">
        <f>I8</f>
        <v>TEKUĆI PLAN 2026.</v>
      </c>
      <c r="J19" s="24" t="str">
        <f>J8</f>
        <v>OSTVARENJE/IZVRŠENJE 
1.-6.2026.</v>
      </c>
      <c r="K19" s="10" t="s">
        <v>4</v>
      </c>
      <c r="L19" s="10" t="s">
        <v>5</v>
      </c>
    </row>
    <row r="20" spans="1:49" x14ac:dyDescent="0.25">
      <c r="B20" s="201">
        <v>1</v>
      </c>
      <c r="C20" s="202"/>
      <c r="D20" s="202"/>
      <c r="E20" s="202"/>
      <c r="F20" s="202"/>
      <c r="G20" s="25">
        <v>2</v>
      </c>
      <c r="H20" s="13">
        <v>3</v>
      </c>
      <c r="I20" s="26">
        <v>3</v>
      </c>
      <c r="J20" s="14">
        <v>4</v>
      </c>
      <c r="K20" s="13" t="s">
        <v>6</v>
      </c>
      <c r="L20" s="13" t="s">
        <v>7</v>
      </c>
    </row>
    <row r="21" spans="1:49" ht="15.75" customHeight="1" x14ac:dyDescent="0.25">
      <c r="B21" s="196" t="s">
        <v>16</v>
      </c>
      <c r="C21" s="211"/>
      <c r="D21" s="211"/>
      <c r="E21" s="211"/>
      <c r="F21" s="211"/>
      <c r="G21" s="18">
        <v>0</v>
      </c>
      <c r="H21" s="27">
        <v>0</v>
      </c>
      <c r="I21" s="28">
        <v>0</v>
      </c>
      <c r="J21" s="28">
        <v>0</v>
      </c>
      <c r="K21" s="17">
        <v>0</v>
      </c>
      <c r="L21" s="17">
        <v>0</v>
      </c>
    </row>
    <row r="22" spans="1:49" x14ac:dyDescent="0.25">
      <c r="B22" s="196" t="s">
        <v>17</v>
      </c>
      <c r="C22" s="197"/>
      <c r="D22" s="197"/>
      <c r="E22" s="197"/>
      <c r="F22" s="197"/>
      <c r="G22" s="18">
        <v>0</v>
      </c>
      <c r="H22" s="27">
        <v>0</v>
      </c>
      <c r="I22" s="28">
        <v>0</v>
      </c>
      <c r="J22" s="28">
        <v>0</v>
      </c>
      <c r="K22" s="17">
        <v>0</v>
      </c>
      <c r="L22" s="17">
        <v>0</v>
      </c>
    </row>
    <row r="23" spans="1:49" ht="15" customHeight="1" x14ac:dyDescent="0.25">
      <c r="B23" s="204" t="s">
        <v>18</v>
      </c>
      <c r="C23" s="205"/>
      <c r="D23" s="205"/>
      <c r="E23" s="205"/>
      <c r="F23" s="206"/>
      <c r="G23" s="158">
        <f>SUM(G21:G22)</f>
        <v>0</v>
      </c>
      <c r="H23" s="158">
        <f t="shared" ref="H23:J23" si="5">SUM(H21:H22)</f>
        <v>0</v>
      </c>
      <c r="I23" s="158">
        <f t="shared" si="5"/>
        <v>0</v>
      </c>
      <c r="J23" s="158">
        <f t="shared" si="5"/>
        <v>0</v>
      </c>
      <c r="K23" s="159">
        <v>0</v>
      </c>
      <c r="L23" s="159">
        <v>0</v>
      </c>
    </row>
    <row r="24" spans="1:49" s="29" customFormat="1" ht="15" customHeight="1" x14ac:dyDescent="0.25">
      <c r="A24"/>
      <c r="B24" s="196" t="s">
        <v>19</v>
      </c>
      <c r="C24" s="197"/>
      <c r="D24" s="197"/>
      <c r="E24" s="197"/>
      <c r="F24" s="197"/>
      <c r="G24" s="16">
        <v>143622.60999999999</v>
      </c>
      <c r="H24" s="15"/>
      <c r="I24" s="16">
        <v>33812</v>
      </c>
      <c r="J24" s="16">
        <v>285939.93</v>
      </c>
      <c r="K24" s="17">
        <f t="shared" ref="K24:K26" si="6">(J24/G24)*100</f>
        <v>199.09116677381093</v>
      </c>
      <c r="L24" s="17">
        <f t="shared" ref="L24:L26" si="7">(J24/I24)*100</f>
        <v>845.67588430143155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</row>
    <row r="25" spans="1:49" s="29" customFormat="1" ht="15" customHeight="1" x14ac:dyDescent="0.25">
      <c r="A25"/>
      <c r="B25" s="196" t="s">
        <v>20</v>
      </c>
      <c r="C25" s="197"/>
      <c r="D25" s="197"/>
      <c r="E25" s="197"/>
      <c r="F25" s="197"/>
      <c r="G25" s="16">
        <v>-187238.76</v>
      </c>
      <c r="H25" s="15"/>
      <c r="I25" s="16">
        <v>0</v>
      </c>
      <c r="J25" s="16">
        <v>-77329.81</v>
      </c>
      <c r="K25" s="17">
        <f t="shared" si="6"/>
        <v>41.300107947734752</v>
      </c>
      <c r="L25" s="17">
        <v>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</row>
    <row r="26" spans="1:49" s="31" customFormat="1" ht="15" customHeight="1" x14ac:dyDescent="0.25">
      <c r="A26" s="30"/>
      <c r="B26" s="204" t="s">
        <v>21</v>
      </c>
      <c r="C26" s="205"/>
      <c r="D26" s="205"/>
      <c r="E26" s="205"/>
      <c r="F26" s="206"/>
      <c r="G26" s="158">
        <f>SUM(G24:G25)</f>
        <v>-43616.150000000023</v>
      </c>
      <c r="H26" s="158">
        <f t="shared" ref="H26:J26" si="8">SUM(H24:H25)</f>
        <v>0</v>
      </c>
      <c r="I26" s="158">
        <f t="shared" si="8"/>
        <v>33812</v>
      </c>
      <c r="J26" s="158">
        <f t="shared" si="8"/>
        <v>208610.12</v>
      </c>
      <c r="K26" s="159">
        <f t="shared" si="6"/>
        <v>-478.28641455057328</v>
      </c>
      <c r="L26" s="159">
        <f t="shared" si="7"/>
        <v>616.97066130367921</v>
      </c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</row>
    <row r="27" spans="1:49" x14ac:dyDescent="0.25">
      <c r="B27" s="214" t="s">
        <v>22</v>
      </c>
      <c r="C27" s="214"/>
      <c r="D27" s="214"/>
      <c r="E27" s="214"/>
      <c r="F27" s="214"/>
      <c r="G27" s="147">
        <f>G16+G26</f>
        <v>0</v>
      </c>
      <c r="H27" s="147">
        <f t="shared" ref="H27" si="9">H23+H26</f>
        <v>0</v>
      </c>
      <c r="I27" s="147">
        <f>I16+I26</f>
        <v>0</v>
      </c>
      <c r="J27" s="147">
        <f>J16+J26</f>
        <v>0</v>
      </c>
      <c r="K27" s="148">
        <v>0</v>
      </c>
      <c r="L27" s="148">
        <v>0</v>
      </c>
    </row>
    <row r="28" spans="1:49" x14ac:dyDescent="0.25">
      <c r="G28" s="32"/>
    </row>
    <row r="29" spans="1:49" x14ac:dyDescent="0.25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spans="1:49" x14ac:dyDescent="0.25">
      <c r="B30" s="212" t="s">
        <v>23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</row>
    <row r="31" spans="1:49" ht="15" customHeight="1" x14ac:dyDescent="0.25">
      <c r="B31" s="212" t="s">
        <v>24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</row>
    <row r="32" spans="1:49" ht="15" customHeight="1" x14ac:dyDescent="0.25">
      <c r="B32" s="212" t="s">
        <v>25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</row>
    <row r="33" spans="2:12" ht="36.75" customHeight="1" x14ac:dyDescent="0.25">
      <c r="B33" s="212"/>
      <c r="C33" s="212"/>
      <c r="D33" s="212"/>
      <c r="E33" s="212"/>
      <c r="F33" s="212"/>
      <c r="G33" s="212"/>
      <c r="H33" s="212"/>
      <c r="I33" s="212"/>
      <c r="J33" s="212"/>
      <c r="K33" s="212"/>
      <c r="L33" s="212"/>
    </row>
    <row r="34" spans="2:12" ht="15" customHeight="1" x14ac:dyDescent="0.25">
      <c r="B34" s="213" t="s">
        <v>26</v>
      </c>
      <c r="C34" s="213"/>
      <c r="D34" s="213"/>
      <c r="E34" s="213"/>
      <c r="F34" s="213"/>
      <c r="G34" s="213"/>
      <c r="H34" s="213"/>
      <c r="I34" s="213"/>
      <c r="J34" s="213"/>
      <c r="K34" s="213"/>
      <c r="L34" s="213"/>
    </row>
    <row r="35" spans="2:12" x14ac:dyDescent="0.25">
      <c r="B35" s="213"/>
      <c r="C35" s="213"/>
      <c r="D35" s="213"/>
      <c r="E35" s="213"/>
      <c r="F35" s="213"/>
      <c r="G35" s="213"/>
      <c r="H35" s="213"/>
      <c r="I35" s="213"/>
      <c r="J35" s="213"/>
      <c r="K35" s="213"/>
      <c r="L35" s="213"/>
    </row>
  </sheetData>
  <mergeCells count="26">
    <mergeCell ref="B32:L33"/>
    <mergeCell ref="B34:L35"/>
    <mergeCell ref="B24:F24"/>
    <mergeCell ref="B25:F25"/>
    <mergeCell ref="B26:F26"/>
    <mergeCell ref="B27:F27"/>
    <mergeCell ref="B30:L30"/>
    <mergeCell ref="B31:L31"/>
    <mergeCell ref="B23:F23"/>
    <mergeCell ref="B11:F11"/>
    <mergeCell ref="B12:F12"/>
    <mergeCell ref="B13:F13"/>
    <mergeCell ref="B14:F14"/>
    <mergeCell ref="B15:F15"/>
    <mergeCell ref="B16:F16"/>
    <mergeCell ref="B18:F18"/>
    <mergeCell ref="B19:F19"/>
    <mergeCell ref="B20:F20"/>
    <mergeCell ref="B21:F21"/>
    <mergeCell ref="B22:F22"/>
    <mergeCell ref="B10:F10"/>
    <mergeCell ref="B1:L2"/>
    <mergeCell ref="B5:L5"/>
    <mergeCell ref="B7:F7"/>
    <mergeCell ref="B8:F8"/>
    <mergeCell ref="B9:F9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8AB51-2EA8-4EC0-9836-F4A1ECEE4B7F}">
  <sheetPr>
    <pageSetUpPr fitToPage="1"/>
  </sheetPr>
  <dimension ref="B1:O131"/>
  <sheetViews>
    <sheetView topLeftCell="A41" zoomScaleNormal="100" workbookViewId="0">
      <selection activeCell="A64" sqref="A64:XFD70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11.42578125" customWidth="1"/>
    <col min="5" max="5" width="8.42578125" customWidth="1"/>
    <col min="6" max="6" width="46.28515625" bestFit="1" customWidth="1"/>
    <col min="7" max="7" width="24.28515625" bestFit="1" customWidth="1"/>
    <col min="8" max="8" width="18.7109375" bestFit="1" customWidth="1"/>
    <col min="9" max="9" width="24.28515625" style="75" bestFit="1" customWidth="1"/>
    <col min="10" max="11" width="9.42578125" style="75" bestFit="1" customWidth="1"/>
  </cols>
  <sheetData>
    <row r="1" spans="2:11" ht="15.75" customHeight="1" x14ac:dyDescent="0.25">
      <c r="B1" s="180" t="s">
        <v>27</v>
      </c>
      <c r="C1" s="180"/>
      <c r="D1" s="180"/>
      <c r="E1" s="180"/>
      <c r="F1" s="180"/>
      <c r="G1" s="180"/>
      <c r="H1" s="180"/>
      <c r="I1" s="180"/>
      <c r="J1" s="180"/>
      <c r="K1" s="180"/>
    </row>
    <row r="2" spans="2:11" ht="18" x14ac:dyDescent="0.25">
      <c r="B2" s="2"/>
      <c r="C2" s="2"/>
      <c r="D2" s="2"/>
      <c r="E2" s="2"/>
      <c r="F2" s="2"/>
      <c r="G2" s="2"/>
      <c r="H2" s="2"/>
      <c r="I2" s="4"/>
      <c r="J2" s="4"/>
      <c r="K2" s="4"/>
    </row>
    <row r="3" spans="2:11" ht="15.75" customHeight="1" x14ac:dyDescent="0.25">
      <c r="B3" s="180" t="s">
        <v>28</v>
      </c>
      <c r="C3" s="180"/>
      <c r="D3" s="180"/>
      <c r="E3" s="180"/>
      <c r="F3" s="180"/>
      <c r="G3" s="180"/>
      <c r="H3" s="180"/>
      <c r="I3" s="180"/>
      <c r="J3" s="180"/>
      <c r="K3" s="180"/>
    </row>
    <row r="4" spans="2:11" ht="18" x14ac:dyDescent="0.25">
      <c r="B4" s="2"/>
      <c r="C4" s="2"/>
      <c r="D4" s="2"/>
      <c r="E4" s="2"/>
      <c r="F4" s="2"/>
      <c r="G4" s="2"/>
      <c r="H4" s="2"/>
      <c r="I4" s="4"/>
      <c r="J4" s="4"/>
      <c r="K4" s="4"/>
    </row>
    <row r="5" spans="2:11" ht="15.75" customHeight="1" x14ac:dyDescent="0.25">
      <c r="B5" s="180" t="s">
        <v>29</v>
      </c>
      <c r="C5" s="180"/>
      <c r="D5" s="180"/>
      <c r="E5" s="180"/>
      <c r="F5" s="180"/>
      <c r="G5" s="180"/>
      <c r="H5" s="180"/>
      <c r="I5" s="180"/>
      <c r="J5" s="180"/>
      <c r="K5" s="180"/>
    </row>
    <row r="6" spans="2:11" ht="18" x14ac:dyDescent="0.25">
      <c r="B6" s="2"/>
      <c r="C6" s="2"/>
      <c r="D6" s="2"/>
      <c r="E6" s="2"/>
      <c r="F6" s="2"/>
      <c r="G6" s="2"/>
      <c r="H6" s="2"/>
      <c r="I6" s="4"/>
      <c r="J6" s="4"/>
      <c r="K6" s="4"/>
    </row>
    <row r="7" spans="2:11" ht="45" customHeight="1" x14ac:dyDescent="0.25">
      <c r="B7" s="222" t="s">
        <v>2</v>
      </c>
      <c r="C7" s="222"/>
      <c r="D7" s="222"/>
      <c r="E7" s="222"/>
      <c r="F7" s="222"/>
      <c r="G7" s="10" t="str">
        <f>SAŽETAK!G8</f>
        <v>OSTVARENJE/IZVRŠENJE 
1.-6.2025.</v>
      </c>
      <c r="H7" s="10" t="str">
        <f>SAŽETAK!I8</f>
        <v>TEKUĆI PLAN 2026.</v>
      </c>
      <c r="I7" s="10" t="str">
        <f>SAŽETAK!J8</f>
        <v>OSTVARENJE/IZVRŠENJE 
1.-6.2026.</v>
      </c>
      <c r="J7" s="10" t="s">
        <v>4</v>
      </c>
      <c r="K7" s="10" t="s">
        <v>5</v>
      </c>
    </row>
    <row r="8" spans="2:11" x14ac:dyDescent="0.25">
      <c r="B8" s="223">
        <v>1</v>
      </c>
      <c r="C8" s="223"/>
      <c r="D8" s="223"/>
      <c r="E8" s="223"/>
      <c r="F8" s="223"/>
      <c r="G8" s="13">
        <v>2</v>
      </c>
      <c r="H8" s="13">
        <v>3</v>
      </c>
      <c r="I8" s="13">
        <v>4</v>
      </c>
      <c r="J8" s="13" t="s">
        <v>6</v>
      </c>
      <c r="K8" s="13" t="s">
        <v>7</v>
      </c>
    </row>
    <row r="9" spans="2:11" x14ac:dyDescent="0.25">
      <c r="B9" s="215" t="s">
        <v>30</v>
      </c>
      <c r="C9" s="216"/>
      <c r="D9" s="216"/>
      <c r="E9" s="216"/>
      <c r="F9" s="217"/>
      <c r="G9" s="138">
        <f>SUM(G10,G49)</f>
        <v>486317.21</v>
      </c>
      <c r="H9" s="138">
        <f t="shared" ref="H9:I9" si="0">SUM(H10,H49)</f>
        <v>1836943</v>
      </c>
      <c r="I9" s="138">
        <f t="shared" si="0"/>
        <v>432038.57999999996</v>
      </c>
      <c r="J9" s="151">
        <f>(I9/G9)*100</f>
        <v>88.838842450177722</v>
      </c>
      <c r="K9" s="152">
        <f>(I9/H9)*100</f>
        <v>23.519433101625907</v>
      </c>
    </row>
    <row r="10" spans="2:11" x14ac:dyDescent="0.25">
      <c r="B10" s="218">
        <v>6</v>
      </c>
      <c r="C10" s="219"/>
      <c r="D10" s="219"/>
      <c r="E10" s="220"/>
      <c r="F10" s="160" t="s">
        <v>31</v>
      </c>
      <c r="G10" s="161">
        <f>SUM(G11,G27,G32,G35,G41,G45)</f>
        <v>486277.21</v>
      </c>
      <c r="H10" s="161">
        <f t="shared" ref="H10:I10" si="1">SUM(H11,H27,H32,H35,H41,H45)</f>
        <v>1821943</v>
      </c>
      <c r="I10" s="161">
        <f t="shared" si="1"/>
        <v>430980.98</v>
      </c>
      <c r="J10" s="161">
        <f t="shared" ref="J10:J46" si="2">(I10/G10)*100</f>
        <v>88.62866100593115</v>
      </c>
      <c r="K10" s="161">
        <f t="shared" ref="K10" si="3">(I10/H10)*100</f>
        <v>23.655019942994922</v>
      </c>
    </row>
    <row r="11" spans="2:11" ht="25.5" customHeight="1" x14ac:dyDescent="0.25">
      <c r="B11" s="108"/>
      <c r="C11" s="108">
        <v>63</v>
      </c>
      <c r="D11" s="108"/>
      <c r="E11" s="108"/>
      <c r="F11" s="108" t="s">
        <v>32</v>
      </c>
      <c r="G11" s="109">
        <f>SUM(G12,G15,G18,G21,G24)</f>
        <v>143614.16999999998</v>
      </c>
      <c r="H11" s="109">
        <f t="shared" ref="H11:I11" si="4">SUM(H12,H15,H18,H21,H24)</f>
        <v>458285</v>
      </c>
      <c r="I11" s="109">
        <f t="shared" si="4"/>
        <v>49399.009999999995</v>
      </c>
      <c r="J11" s="109">
        <f>(I11/G11)*100</f>
        <v>34.397030599417874</v>
      </c>
      <c r="K11" s="109">
        <f>(I11/H11)*100</f>
        <v>10.779102523538844</v>
      </c>
    </row>
    <row r="12" spans="2:11" ht="25.5" x14ac:dyDescent="0.25">
      <c r="B12" s="116"/>
      <c r="C12" s="116"/>
      <c r="D12" s="117">
        <v>632</v>
      </c>
      <c r="E12" s="117"/>
      <c r="F12" s="118" t="s">
        <v>33</v>
      </c>
      <c r="G12" s="119">
        <f>SUM(G13:G14)</f>
        <v>0</v>
      </c>
      <c r="H12" s="119">
        <f t="shared" ref="H12:I12" si="5">SUM(H13:H14)</f>
        <v>0</v>
      </c>
      <c r="I12" s="119">
        <f t="shared" si="5"/>
        <v>0</v>
      </c>
      <c r="J12" s="119">
        <v>0</v>
      </c>
      <c r="K12" s="119">
        <v>0</v>
      </c>
    </row>
    <row r="13" spans="2:11" x14ac:dyDescent="0.25">
      <c r="B13" s="43"/>
      <c r="C13" s="43"/>
      <c r="D13" s="44"/>
      <c r="E13" s="43">
        <v>6323</v>
      </c>
      <c r="F13" s="43" t="s">
        <v>267</v>
      </c>
      <c r="G13" s="40">
        <v>0</v>
      </c>
      <c r="H13" s="40">
        <v>0</v>
      </c>
      <c r="I13" s="42">
        <v>0</v>
      </c>
      <c r="J13" s="42">
        <v>0</v>
      </c>
      <c r="K13" s="37">
        <v>0</v>
      </c>
    </row>
    <row r="14" spans="2:11" x14ac:dyDescent="0.25">
      <c r="B14" s="43"/>
      <c r="C14" s="43"/>
      <c r="D14" s="43"/>
      <c r="E14" s="43">
        <v>6324</v>
      </c>
      <c r="F14" s="43" t="s">
        <v>34</v>
      </c>
      <c r="G14" s="40">
        <v>0</v>
      </c>
      <c r="H14" s="40">
        <v>0</v>
      </c>
      <c r="I14" s="42">
        <v>0</v>
      </c>
      <c r="J14" s="42">
        <v>0</v>
      </c>
      <c r="K14" s="37">
        <v>0</v>
      </c>
    </row>
    <row r="15" spans="2:11" x14ac:dyDescent="0.25">
      <c r="B15" s="116"/>
      <c r="C15" s="116"/>
      <c r="D15" s="117">
        <v>634</v>
      </c>
      <c r="E15" s="117"/>
      <c r="F15" s="118" t="s">
        <v>35</v>
      </c>
      <c r="G15" s="119">
        <f>SUM(G16:G17)</f>
        <v>10000</v>
      </c>
      <c r="H15" s="119">
        <f t="shared" ref="H15:I15" si="6">SUM(H16:H17)</f>
        <v>322967</v>
      </c>
      <c r="I15" s="119">
        <f t="shared" si="6"/>
        <v>0</v>
      </c>
      <c r="J15" s="119">
        <v>0</v>
      </c>
      <c r="K15" s="119">
        <f t="shared" ref="K15:K46" si="7">(I15/H15)*100</f>
        <v>0</v>
      </c>
    </row>
    <row r="16" spans="2:11" x14ac:dyDescent="0.25">
      <c r="B16" s="43"/>
      <c r="C16" s="43"/>
      <c r="D16" s="43"/>
      <c r="E16" s="43">
        <v>6341</v>
      </c>
      <c r="F16" s="43" t="s">
        <v>36</v>
      </c>
      <c r="G16" s="42">
        <v>10000</v>
      </c>
      <c r="H16" s="42">
        <v>7280</v>
      </c>
      <c r="I16" s="42">
        <v>0</v>
      </c>
      <c r="J16" s="42">
        <v>0</v>
      </c>
      <c r="K16" s="37">
        <f t="shared" si="7"/>
        <v>0</v>
      </c>
    </row>
    <row r="17" spans="2:11" ht="25.5" x14ac:dyDescent="0.25">
      <c r="B17" s="43"/>
      <c r="C17" s="43"/>
      <c r="D17" s="43"/>
      <c r="E17" s="43">
        <v>6342</v>
      </c>
      <c r="F17" s="46" t="s">
        <v>37</v>
      </c>
      <c r="G17" s="40">
        <v>0</v>
      </c>
      <c r="H17" s="42">
        <v>315687</v>
      </c>
      <c r="I17" s="42">
        <v>0</v>
      </c>
      <c r="J17" s="42">
        <v>0</v>
      </c>
      <c r="K17" s="37">
        <f t="shared" si="7"/>
        <v>0</v>
      </c>
    </row>
    <row r="18" spans="2:11" ht="25.5" x14ac:dyDescent="0.25">
      <c r="B18" s="116"/>
      <c r="C18" s="116"/>
      <c r="D18" s="117">
        <v>636</v>
      </c>
      <c r="E18" s="117"/>
      <c r="F18" s="118" t="s">
        <v>38</v>
      </c>
      <c r="G18" s="119">
        <f>SUM(G19:G20)</f>
        <v>11000</v>
      </c>
      <c r="H18" s="119">
        <f t="shared" ref="H18:I18" si="8">SUM(H19:H20)</f>
        <v>0</v>
      </c>
      <c r="I18" s="119">
        <f t="shared" si="8"/>
        <v>0</v>
      </c>
      <c r="J18" s="119">
        <v>0</v>
      </c>
      <c r="K18" s="119">
        <v>0</v>
      </c>
    </row>
    <row r="19" spans="2:11" ht="25.5" x14ac:dyDescent="0.25">
      <c r="B19" s="43"/>
      <c r="C19" s="43"/>
      <c r="D19" s="43"/>
      <c r="E19" s="43">
        <v>6361</v>
      </c>
      <c r="F19" s="46" t="s">
        <v>39</v>
      </c>
      <c r="G19" s="40">
        <v>0</v>
      </c>
      <c r="H19" s="40">
        <v>0</v>
      </c>
      <c r="I19" s="40">
        <v>0</v>
      </c>
      <c r="J19" s="42">
        <v>0</v>
      </c>
      <c r="K19" s="37">
        <v>0</v>
      </c>
    </row>
    <row r="20" spans="2:11" ht="25.5" x14ac:dyDescent="0.25">
      <c r="B20" s="43"/>
      <c r="C20" s="43"/>
      <c r="D20" s="43"/>
      <c r="E20" s="43">
        <v>6362</v>
      </c>
      <c r="F20" s="46" t="s">
        <v>40</v>
      </c>
      <c r="G20" s="40">
        <v>11000</v>
      </c>
      <c r="H20" s="40">
        <v>0</v>
      </c>
      <c r="I20" s="40">
        <v>0</v>
      </c>
      <c r="J20" s="42">
        <v>0</v>
      </c>
      <c r="K20" s="37">
        <v>0</v>
      </c>
    </row>
    <row r="21" spans="2:11" x14ac:dyDescent="0.25">
      <c r="B21" s="116"/>
      <c r="C21" s="116"/>
      <c r="D21" s="117">
        <v>638</v>
      </c>
      <c r="E21" s="117"/>
      <c r="F21" s="118" t="s">
        <v>41</v>
      </c>
      <c r="G21" s="119">
        <f>SUM(G22:G23)</f>
        <v>11744.519999999999</v>
      </c>
      <c r="H21" s="119">
        <f t="shared" ref="H21:I21" si="9">SUM(H22:H23)</f>
        <v>35318</v>
      </c>
      <c r="I21" s="119">
        <f t="shared" si="9"/>
        <v>19136.009999999998</v>
      </c>
      <c r="J21" s="119">
        <v>0</v>
      </c>
      <c r="K21" s="119">
        <f t="shared" si="7"/>
        <v>54.182031825131659</v>
      </c>
    </row>
    <row r="22" spans="2:11" x14ac:dyDescent="0.25">
      <c r="B22" s="43"/>
      <c r="C22" s="43"/>
      <c r="D22" s="43"/>
      <c r="E22" s="43">
        <v>6381</v>
      </c>
      <c r="F22" s="46" t="s">
        <v>42</v>
      </c>
      <c r="G22" s="42">
        <v>8627.8799999999992</v>
      </c>
      <c r="H22" s="42">
        <v>30518</v>
      </c>
      <c r="I22" s="42">
        <v>19136.009999999998</v>
      </c>
      <c r="J22" s="42">
        <v>0</v>
      </c>
      <c r="K22" s="37">
        <f t="shared" si="7"/>
        <v>62.704010747755426</v>
      </c>
    </row>
    <row r="23" spans="2:11" x14ac:dyDescent="0.25">
      <c r="B23" s="43"/>
      <c r="C23" s="43"/>
      <c r="D23" s="43"/>
      <c r="E23" s="43">
        <v>6382</v>
      </c>
      <c r="F23" s="46" t="s">
        <v>268</v>
      </c>
      <c r="G23" s="42">
        <v>3116.64</v>
      </c>
      <c r="H23" s="42">
        <v>4800</v>
      </c>
      <c r="I23" s="42">
        <v>0</v>
      </c>
      <c r="J23" s="42">
        <v>0</v>
      </c>
      <c r="K23" s="37">
        <f t="shared" si="7"/>
        <v>0</v>
      </c>
    </row>
    <row r="24" spans="2:11" ht="25.5" x14ac:dyDescent="0.25">
      <c r="B24" s="116"/>
      <c r="C24" s="116"/>
      <c r="D24" s="117">
        <v>639</v>
      </c>
      <c r="E24" s="117"/>
      <c r="F24" s="118" t="s">
        <v>43</v>
      </c>
      <c r="G24" s="119">
        <f>SUM(G25:G26)</f>
        <v>110869.65</v>
      </c>
      <c r="H24" s="119">
        <f t="shared" ref="H24:I24" si="10">SUM(H25:H26)</f>
        <v>100000</v>
      </c>
      <c r="I24" s="119">
        <f t="shared" si="10"/>
        <v>30263</v>
      </c>
      <c r="J24" s="119">
        <f t="shared" si="2"/>
        <v>27.296018342260485</v>
      </c>
      <c r="K24" s="119">
        <f t="shared" si="7"/>
        <v>30.263000000000002</v>
      </c>
    </row>
    <row r="25" spans="2:11" ht="25.5" x14ac:dyDescent="0.25">
      <c r="B25" s="43"/>
      <c r="C25" s="43"/>
      <c r="D25" s="43"/>
      <c r="E25" s="43">
        <v>6391</v>
      </c>
      <c r="F25" s="46" t="s">
        <v>44</v>
      </c>
      <c r="G25" s="40">
        <v>45605.45</v>
      </c>
      <c r="H25" s="42">
        <v>20000</v>
      </c>
      <c r="I25" s="42">
        <v>0</v>
      </c>
      <c r="J25" s="42">
        <v>0</v>
      </c>
      <c r="K25" s="37">
        <f t="shared" si="7"/>
        <v>0</v>
      </c>
    </row>
    <row r="26" spans="2:11" ht="25.5" x14ac:dyDescent="0.25">
      <c r="B26" s="43"/>
      <c r="C26" s="43"/>
      <c r="D26" s="47"/>
      <c r="E26" s="43">
        <v>6392</v>
      </c>
      <c r="F26" s="46" t="s">
        <v>45</v>
      </c>
      <c r="G26" s="40">
        <v>65264.2</v>
      </c>
      <c r="H26" s="42">
        <v>80000</v>
      </c>
      <c r="I26" s="42">
        <v>30263</v>
      </c>
      <c r="J26" s="42">
        <f>(I26/G26)*100</f>
        <v>46.369985382491471</v>
      </c>
      <c r="K26" s="37">
        <f t="shared" si="7"/>
        <v>37.828749999999999</v>
      </c>
    </row>
    <row r="27" spans="2:11" ht="15" customHeight="1" x14ac:dyDescent="0.25">
      <c r="B27" s="108"/>
      <c r="C27" s="108">
        <v>64</v>
      </c>
      <c r="D27" s="108"/>
      <c r="E27" s="108"/>
      <c r="F27" s="108" t="s">
        <v>46</v>
      </c>
      <c r="G27" s="109">
        <f>SUM(G28)</f>
        <v>0</v>
      </c>
      <c r="H27" s="109">
        <f t="shared" ref="H27:I27" si="11">SUM(H28)</f>
        <v>0</v>
      </c>
      <c r="I27" s="109">
        <f t="shared" si="11"/>
        <v>43.04</v>
      </c>
      <c r="J27" s="109">
        <v>0</v>
      </c>
      <c r="K27" s="109">
        <v>0</v>
      </c>
    </row>
    <row r="28" spans="2:11" x14ac:dyDescent="0.25">
      <c r="B28" s="116"/>
      <c r="C28" s="116"/>
      <c r="D28" s="117">
        <v>641</v>
      </c>
      <c r="E28" s="117"/>
      <c r="F28" s="118" t="s">
        <v>47</v>
      </c>
      <c r="G28" s="119">
        <f>SUM(G29:G31)</f>
        <v>0</v>
      </c>
      <c r="H28" s="119">
        <f t="shared" ref="H28:I28" si="12">SUM(H29:H31)</f>
        <v>0</v>
      </c>
      <c r="I28" s="119">
        <f t="shared" si="12"/>
        <v>43.04</v>
      </c>
      <c r="J28" s="119">
        <v>0</v>
      </c>
      <c r="K28" s="119">
        <v>0</v>
      </c>
    </row>
    <row r="29" spans="2:11" x14ac:dyDescent="0.25">
      <c r="B29" s="43"/>
      <c r="C29" s="43"/>
      <c r="D29" s="47"/>
      <c r="E29" s="43">
        <v>6413</v>
      </c>
      <c r="F29" s="46" t="s">
        <v>48</v>
      </c>
      <c r="G29" s="40">
        <v>0</v>
      </c>
      <c r="H29" s="40">
        <v>0</v>
      </c>
      <c r="I29" s="40">
        <v>0</v>
      </c>
      <c r="J29" s="42">
        <v>0</v>
      </c>
      <c r="K29" s="37">
        <v>0</v>
      </c>
    </row>
    <row r="30" spans="2:11" x14ac:dyDescent="0.25">
      <c r="B30" s="43"/>
      <c r="C30" s="43"/>
      <c r="D30" s="47"/>
      <c r="E30" s="43">
        <v>6414</v>
      </c>
      <c r="F30" s="46" t="s">
        <v>281</v>
      </c>
      <c r="G30" s="40">
        <v>0</v>
      </c>
      <c r="H30" s="40">
        <v>0</v>
      </c>
      <c r="I30" s="40">
        <v>43.04</v>
      </c>
      <c r="J30" s="42">
        <v>0</v>
      </c>
      <c r="K30" s="37">
        <v>0</v>
      </c>
    </row>
    <row r="31" spans="2:11" ht="25.5" x14ac:dyDescent="0.25">
      <c r="B31" s="43"/>
      <c r="C31" s="43"/>
      <c r="D31" s="47"/>
      <c r="E31" s="43">
        <v>6415</v>
      </c>
      <c r="F31" s="46" t="s">
        <v>49</v>
      </c>
      <c r="G31" s="40">
        <v>0</v>
      </c>
      <c r="H31" s="40">
        <v>0</v>
      </c>
      <c r="I31" s="40">
        <v>0</v>
      </c>
      <c r="J31" s="42">
        <v>0</v>
      </c>
      <c r="K31" s="37">
        <v>0</v>
      </c>
    </row>
    <row r="32" spans="2:11" ht="25.5" customHeight="1" x14ac:dyDescent="0.25">
      <c r="B32" s="108"/>
      <c r="C32" s="108">
        <v>65</v>
      </c>
      <c r="D32" s="108"/>
      <c r="E32" s="108"/>
      <c r="F32" s="108" t="s">
        <v>50</v>
      </c>
      <c r="G32" s="109">
        <f>G33</f>
        <v>45191.23</v>
      </c>
      <c r="H32" s="109">
        <f t="shared" ref="H32:I33" si="13">H33</f>
        <v>110000</v>
      </c>
      <c r="I32" s="109">
        <f t="shared" si="13"/>
        <v>57436.640000000007</v>
      </c>
      <c r="J32" s="109">
        <f t="shared" si="2"/>
        <v>127.09687255690983</v>
      </c>
      <c r="K32" s="109">
        <f t="shared" si="7"/>
        <v>52.21512727272728</v>
      </c>
    </row>
    <row r="33" spans="2:11" x14ac:dyDescent="0.25">
      <c r="B33" s="116"/>
      <c r="C33" s="116"/>
      <c r="D33" s="117">
        <v>652</v>
      </c>
      <c r="E33" s="117"/>
      <c r="F33" s="118" t="s">
        <v>51</v>
      </c>
      <c r="G33" s="119">
        <f>G34</f>
        <v>45191.23</v>
      </c>
      <c r="H33" s="119">
        <f t="shared" si="13"/>
        <v>110000</v>
      </c>
      <c r="I33" s="119">
        <f t="shared" si="13"/>
        <v>57436.640000000007</v>
      </c>
      <c r="J33" s="119">
        <f t="shared" si="2"/>
        <v>127.09687255690983</v>
      </c>
      <c r="K33" s="119">
        <f t="shared" si="7"/>
        <v>52.21512727272728</v>
      </c>
    </row>
    <row r="34" spans="2:11" x14ac:dyDescent="0.25">
      <c r="B34" s="43"/>
      <c r="C34" s="43"/>
      <c r="D34" s="47"/>
      <c r="E34" s="43">
        <v>6526</v>
      </c>
      <c r="F34" s="46" t="s">
        <v>52</v>
      </c>
      <c r="G34" s="42">
        <v>45191.23</v>
      </c>
      <c r="H34" s="40">
        <v>110000</v>
      </c>
      <c r="I34" s="125">
        <v>57436.640000000007</v>
      </c>
      <c r="J34" s="42">
        <f>(I34/G34)*100</f>
        <v>127.09687255690983</v>
      </c>
      <c r="K34" s="37">
        <f t="shared" si="7"/>
        <v>52.21512727272728</v>
      </c>
    </row>
    <row r="35" spans="2:11" ht="25.5" customHeight="1" x14ac:dyDescent="0.25">
      <c r="B35" s="108"/>
      <c r="C35" s="108">
        <v>66</v>
      </c>
      <c r="D35" s="108"/>
      <c r="E35" s="108"/>
      <c r="F35" s="108" t="s">
        <v>53</v>
      </c>
      <c r="G35" s="109">
        <f>SUM(G36,G39)</f>
        <v>40629.800000000003</v>
      </c>
      <c r="H35" s="109">
        <f t="shared" ref="H35:I35" si="14">SUM(H36,H39)</f>
        <v>96000</v>
      </c>
      <c r="I35" s="109">
        <f t="shared" si="14"/>
        <v>42696.26</v>
      </c>
      <c r="J35" s="109">
        <f t="shared" si="2"/>
        <v>105.0860698305185</v>
      </c>
      <c r="K35" s="109">
        <f t="shared" si="7"/>
        <v>44.475270833333333</v>
      </c>
    </row>
    <row r="36" spans="2:11" ht="25.5" x14ac:dyDescent="0.25">
      <c r="B36" s="116"/>
      <c r="C36" s="116"/>
      <c r="D36" s="117">
        <v>661</v>
      </c>
      <c r="E36" s="117"/>
      <c r="F36" s="118" t="s">
        <v>54</v>
      </c>
      <c r="G36" s="119">
        <f>SUM(G37:G38)</f>
        <v>40629.800000000003</v>
      </c>
      <c r="H36" s="119">
        <f>SUM(H37:H38)</f>
        <v>91000</v>
      </c>
      <c r="I36" s="119">
        <f>SUM(I37:I38)</f>
        <v>42624.22</v>
      </c>
      <c r="J36" s="119">
        <f t="shared" si="2"/>
        <v>104.90876154940463</v>
      </c>
      <c r="K36" s="119">
        <f t="shared" si="7"/>
        <v>46.8398021978022</v>
      </c>
    </row>
    <row r="37" spans="2:11" x14ac:dyDescent="0.25">
      <c r="B37" s="43"/>
      <c r="C37" s="48"/>
      <c r="D37" s="49"/>
      <c r="E37" s="43">
        <v>6614</v>
      </c>
      <c r="F37" s="50" t="s">
        <v>55</v>
      </c>
      <c r="G37" s="42">
        <v>11123.11</v>
      </c>
      <c r="H37" s="42">
        <v>21000</v>
      </c>
      <c r="I37" s="42">
        <v>12253.38</v>
      </c>
      <c r="J37" s="42">
        <f>(I37/G37)*100</f>
        <v>110.16145664297123</v>
      </c>
      <c r="K37" s="37">
        <f t="shared" si="7"/>
        <v>58.349428571428561</v>
      </c>
    </row>
    <row r="38" spans="2:11" x14ac:dyDescent="0.25">
      <c r="B38" s="43"/>
      <c r="C38" s="48"/>
      <c r="D38" s="49"/>
      <c r="E38" s="43">
        <v>6615</v>
      </c>
      <c r="F38" s="50" t="s">
        <v>56</v>
      </c>
      <c r="G38" s="42">
        <v>29506.69</v>
      </c>
      <c r="H38" s="42">
        <v>70000</v>
      </c>
      <c r="I38" s="42">
        <v>30370.84</v>
      </c>
      <c r="J38" s="42">
        <f>(I38/G38)*100</f>
        <v>102.92865787385843</v>
      </c>
      <c r="K38" s="37">
        <f t="shared" si="7"/>
        <v>43.386914285714283</v>
      </c>
    </row>
    <row r="39" spans="2:11" ht="38.25" x14ac:dyDescent="0.25">
      <c r="B39" s="116"/>
      <c r="C39" s="116"/>
      <c r="D39" s="117">
        <v>663</v>
      </c>
      <c r="E39" s="117"/>
      <c r="F39" s="118" t="s">
        <v>57</v>
      </c>
      <c r="G39" s="119">
        <f>G40</f>
        <v>0</v>
      </c>
      <c r="H39" s="119">
        <f t="shared" ref="H39:I39" si="15">H40</f>
        <v>5000</v>
      </c>
      <c r="I39" s="119">
        <f t="shared" si="15"/>
        <v>72.040000000000006</v>
      </c>
      <c r="J39" s="119">
        <v>0</v>
      </c>
      <c r="K39" s="119">
        <f t="shared" si="7"/>
        <v>1.4408000000000001</v>
      </c>
    </row>
    <row r="40" spans="2:11" x14ac:dyDescent="0.25">
      <c r="B40" s="43"/>
      <c r="C40" s="43"/>
      <c r="D40" s="49"/>
      <c r="E40" s="43">
        <v>6631</v>
      </c>
      <c r="F40" s="50" t="s">
        <v>58</v>
      </c>
      <c r="G40" s="40">
        <v>0</v>
      </c>
      <c r="H40" s="42">
        <v>5000</v>
      </c>
      <c r="I40" s="42">
        <v>72.040000000000006</v>
      </c>
      <c r="J40" s="42">
        <v>0</v>
      </c>
      <c r="K40" s="37">
        <f t="shared" si="7"/>
        <v>1.4408000000000001</v>
      </c>
    </row>
    <row r="41" spans="2:11" ht="25.5" customHeight="1" x14ac:dyDescent="0.25">
      <c r="B41" s="108"/>
      <c r="C41" s="108">
        <v>67</v>
      </c>
      <c r="D41" s="108"/>
      <c r="E41" s="108"/>
      <c r="F41" s="108" t="s">
        <v>59</v>
      </c>
      <c r="G41" s="109">
        <f>G42</f>
        <v>256842.01</v>
      </c>
      <c r="H41" s="109">
        <f t="shared" ref="H41:I41" si="16">H42</f>
        <v>1157658</v>
      </c>
      <c r="I41" s="109">
        <f t="shared" si="16"/>
        <v>281131.43</v>
      </c>
      <c r="J41" s="109">
        <f t="shared" si="2"/>
        <v>109.45694981907359</v>
      </c>
      <c r="K41" s="109">
        <f t="shared" si="7"/>
        <v>24.284497666841158</v>
      </c>
    </row>
    <row r="42" spans="2:11" ht="25.5" x14ac:dyDescent="0.25">
      <c r="B42" s="116"/>
      <c r="C42" s="116"/>
      <c r="D42" s="117">
        <v>671</v>
      </c>
      <c r="E42" s="117"/>
      <c r="F42" s="118" t="s">
        <v>60</v>
      </c>
      <c r="G42" s="119">
        <f>SUM(G43:G44)</f>
        <v>256842.01</v>
      </c>
      <c r="H42" s="119">
        <f t="shared" ref="H42:I42" si="17">SUM(H43:H44)</f>
        <v>1157658</v>
      </c>
      <c r="I42" s="119">
        <f t="shared" si="17"/>
        <v>281131.43</v>
      </c>
      <c r="J42" s="119">
        <f t="shared" si="2"/>
        <v>109.45694981907359</v>
      </c>
      <c r="K42" s="119">
        <f t="shared" si="7"/>
        <v>24.284497666841158</v>
      </c>
    </row>
    <row r="43" spans="2:11" ht="25.5" x14ac:dyDescent="0.25">
      <c r="B43" s="43"/>
      <c r="C43" s="43"/>
      <c r="D43" s="49"/>
      <c r="E43" s="43">
        <v>6711</v>
      </c>
      <c r="F43" s="50" t="s">
        <v>61</v>
      </c>
      <c r="G43" s="42">
        <v>256842.01</v>
      </c>
      <c r="H43" s="42">
        <v>1130458</v>
      </c>
      <c r="I43" s="42">
        <v>278649.52</v>
      </c>
      <c r="J43" s="42">
        <f>(I43/G43)*100</f>
        <v>108.49063204263196</v>
      </c>
      <c r="K43" s="37">
        <f t="shared" si="7"/>
        <v>24.649258972911866</v>
      </c>
    </row>
    <row r="44" spans="2:11" ht="25.5" x14ac:dyDescent="0.25">
      <c r="B44" s="43"/>
      <c r="C44" s="43"/>
      <c r="D44" s="49"/>
      <c r="E44" s="43">
        <v>6712</v>
      </c>
      <c r="F44" s="50" t="s">
        <v>62</v>
      </c>
      <c r="G44" s="40">
        <v>0</v>
      </c>
      <c r="H44" s="42">
        <v>27200</v>
      </c>
      <c r="I44" s="42">
        <v>2481.91</v>
      </c>
      <c r="J44" s="42">
        <v>0</v>
      </c>
      <c r="K44" s="37">
        <f t="shared" si="7"/>
        <v>9.1246691176470573</v>
      </c>
    </row>
    <row r="45" spans="2:11" ht="15" customHeight="1" x14ac:dyDescent="0.25">
      <c r="B45" s="108"/>
      <c r="C45" s="108">
        <v>68</v>
      </c>
      <c r="D45" s="108"/>
      <c r="E45" s="108"/>
      <c r="F45" s="108" t="s">
        <v>63</v>
      </c>
      <c r="G45" s="109">
        <f>G47</f>
        <v>0</v>
      </c>
      <c r="H45" s="109">
        <f t="shared" ref="H45:I45" si="18">H47</f>
        <v>0</v>
      </c>
      <c r="I45" s="109">
        <f t="shared" si="18"/>
        <v>274.60000000000002</v>
      </c>
      <c r="J45" s="109">
        <v>0</v>
      </c>
      <c r="K45" s="109">
        <v>0</v>
      </c>
    </row>
    <row r="46" spans="2:11" hidden="1" x14ac:dyDescent="0.25">
      <c r="B46" s="51"/>
      <c r="C46" s="51"/>
      <c r="D46" s="52">
        <v>681</v>
      </c>
      <c r="E46" s="52"/>
      <c r="F46" s="53" t="s">
        <v>64</v>
      </c>
      <c r="G46" s="35">
        <f>G48</f>
        <v>0</v>
      </c>
      <c r="H46" s="35">
        <f>H48</f>
        <v>0</v>
      </c>
      <c r="I46" s="35">
        <f>I48</f>
        <v>274.60000000000002</v>
      </c>
      <c r="J46" s="109" t="e">
        <f t="shared" si="2"/>
        <v>#DIV/0!</v>
      </c>
      <c r="K46" s="37" t="e">
        <f t="shared" si="7"/>
        <v>#DIV/0!</v>
      </c>
    </row>
    <row r="47" spans="2:11" x14ac:dyDescent="0.25">
      <c r="B47" s="116"/>
      <c r="C47" s="116"/>
      <c r="D47" s="117">
        <v>638</v>
      </c>
      <c r="E47" s="117"/>
      <c r="F47" s="118" t="s">
        <v>41</v>
      </c>
      <c r="G47" s="119">
        <f>G48</f>
        <v>0</v>
      </c>
      <c r="H47" s="119">
        <f t="shared" ref="H47:I47" si="19">H48</f>
        <v>0</v>
      </c>
      <c r="I47" s="119">
        <f t="shared" si="19"/>
        <v>274.60000000000002</v>
      </c>
      <c r="J47" s="119">
        <v>0</v>
      </c>
      <c r="K47" s="119">
        <v>0</v>
      </c>
    </row>
    <row r="48" spans="2:11" x14ac:dyDescent="0.25">
      <c r="B48" s="51"/>
      <c r="C48" s="51"/>
      <c r="D48" s="54"/>
      <c r="E48" s="51">
        <v>6831</v>
      </c>
      <c r="F48" s="55" t="s">
        <v>65</v>
      </c>
      <c r="G48" s="56">
        <v>0</v>
      </c>
      <c r="H48" s="56">
        <v>0</v>
      </c>
      <c r="I48" s="42">
        <v>274.60000000000002</v>
      </c>
      <c r="J48" s="42">
        <v>0</v>
      </c>
      <c r="K48" s="37">
        <v>0</v>
      </c>
    </row>
    <row r="49" spans="2:11" x14ac:dyDescent="0.25">
      <c r="B49" s="218">
        <v>7</v>
      </c>
      <c r="C49" s="219"/>
      <c r="D49" s="219"/>
      <c r="E49" s="220"/>
      <c r="F49" s="160" t="s">
        <v>66</v>
      </c>
      <c r="G49" s="161">
        <f>G50</f>
        <v>40</v>
      </c>
      <c r="H49" s="161">
        <f t="shared" ref="H49:I55" si="20">H50</f>
        <v>15000</v>
      </c>
      <c r="I49" s="161">
        <f t="shared" si="20"/>
        <v>1057.5999999999999</v>
      </c>
      <c r="J49" s="161">
        <v>0</v>
      </c>
      <c r="K49" s="161">
        <v>0</v>
      </c>
    </row>
    <row r="50" spans="2:11" ht="25.5" customHeight="1" x14ac:dyDescent="0.25">
      <c r="B50" s="108"/>
      <c r="C50" s="108">
        <v>72</v>
      </c>
      <c r="D50" s="108"/>
      <c r="E50" s="108"/>
      <c r="F50" s="108" t="s">
        <v>67</v>
      </c>
      <c r="G50" s="109">
        <f>SUM(G51,G53,G55)</f>
        <v>40</v>
      </c>
      <c r="H50" s="109">
        <f t="shared" ref="H50:I50" si="21">SUM(H51,H53,H55)</f>
        <v>15000</v>
      </c>
      <c r="I50" s="109">
        <f t="shared" si="21"/>
        <v>1057.5999999999999</v>
      </c>
      <c r="J50" s="109">
        <f>(I50/G50)*100</f>
        <v>2644</v>
      </c>
      <c r="K50" s="109">
        <f>(I50/H50)*100</f>
        <v>7.0506666666666664</v>
      </c>
    </row>
    <row r="51" spans="2:11" x14ac:dyDescent="0.25">
      <c r="B51" s="116"/>
      <c r="C51" s="116"/>
      <c r="D51" s="117">
        <v>722</v>
      </c>
      <c r="E51" s="117"/>
      <c r="F51" s="118" t="s">
        <v>282</v>
      </c>
      <c r="G51" s="119">
        <f>G52</f>
        <v>0</v>
      </c>
      <c r="H51" s="119">
        <f t="shared" si="20"/>
        <v>0</v>
      </c>
      <c r="I51" s="119">
        <f t="shared" si="20"/>
        <v>1057.5999999999999</v>
      </c>
      <c r="J51" s="119">
        <v>0</v>
      </c>
      <c r="K51" s="119">
        <v>0</v>
      </c>
    </row>
    <row r="52" spans="2:11" x14ac:dyDescent="0.25">
      <c r="B52" s="51"/>
      <c r="C52" s="51"/>
      <c r="D52" s="51"/>
      <c r="E52" s="51">
        <v>7227</v>
      </c>
      <c r="F52" s="57" t="s">
        <v>68</v>
      </c>
      <c r="G52" s="42">
        <v>0</v>
      </c>
      <c r="H52" s="56">
        <v>0</v>
      </c>
      <c r="I52" s="56">
        <v>1057.5999999999999</v>
      </c>
      <c r="J52" s="42">
        <v>0</v>
      </c>
      <c r="K52" s="37">
        <v>0</v>
      </c>
    </row>
    <row r="53" spans="2:11" x14ac:dyDescent="0.25">
      <c r="B53" s="116"/>
      <c r="C53" s="116"/>
      <c r="D53" s="117">
        <v>723</v>
      </c>
      <c r="E53" s="117"/>
      <c r="F53" s="118" t="s">
        <v>279</v>
      </c>
      <c r="G53" s="119">
        <f>G54</f>
        <v>0</v>
      </c>
      <c r="H53" s="119">
        <f t="shared" si="20"/>
        <v>15000</v>
      </c>
      <c r="I53" s="119">
        <f t="shared" si="20"/>
        <v>0</v>
      </c>
      <c r="J53" s="119">
        <v>0</v>
      </c>
      <c r="K53" s="119">
        <f t="shared" ref="K53:K54" si="22">(I53/H53)*100</f>
        <v>0</v>
      </c>
    </row>
    <row r="54" spans="2:11" x14ac:dyDescent="0.25">
      <c r="B54" s="51"/>
      <c r="C54" s="51"/>
      <c r="D54" s="51"/>
      <c r="E54" s="51">
        <v>7231</v>
      </c>
      <c r="F54" s="57" t="s">
        <v>280</v>
      </c>
      <c r="G54" s="42">
        <v>0</v>
      </c>
      <c r="H54" s="56">
        <v>15000</v>
      </c>
      <c r="I54" s="56">
        <v>0</v>
      </c>
      <c r="J54" s="42">
        <v>0</v>
      </c>
      <c r="K54" s="37">
        <f t="shared" si="22"/>
        <v>0</v>
      </c>
    </row>
    <row r="55" spans="2:11" ht="25.5" x14ac:dyDescent="0.25">
      <c r="B55" s="116"/>
      <c r="C55" s="116"/>
      <c r="D55" s="117">
        <v>725</v>
      </c>
      <c r="E55" s="117"/>
      <c r="F55" s="118" t="s">
        <v>269</v>
      </c>
      <c r="G55" s="119">
        <f>G56</f>
        <v>40</v>
      </c>
      <c r="H55" s="119">
        <f t="shared" si="20"/>
        <v>0</v>
      </c>
      <c r="I55" s="119">
        <f t="shared" si="20"/>
        <v>0</v>
      </c>
      <c r="J55" s="119">
        <f t="shared" ref="J55:J56" si="23">(I55/G55)*100</f>
        <v>0</v>
      </c>
      <c r="K55" s="119">
        <v>0</v>
      </c>
    </row>
    <row r="56" spans="2:11" x14ac:dyDescent="0.25">
      <c r="B56" s="51"/>
      <c r="C56" s="51"/>
      <c r="D56" s="51"/>
      <c r="E56" s="51">
        <v>7252</v>
      </c>
      <c r="F56" s="57" t="s">
        <v>270</v>
      </c>
      <c r="G56" s="42">
        <v>40</v>
      </c>
      <c r="H56" s="56">
        <v>0</v>
      </c>
      <c r="I56" s="56">
        <v>0</v>
      </c>
      <c r="J56" s="42">
        <f t="shared" si="23"/>
        <v>0</v>
      </c>
      <c r="K56" s="37">
        <v>0</v>
      </c>
    </row>
    <row r="58" spans="2:11" ht="18" x14ac:dyDescent="0.25">
      <c r="B58" s="2"/>
      <c r="C58" s="2"/>
      <c r="D58" s="2"/>
      <c r="E58" s="2"/>
      <c r="F58" s="2"/>
      <c r="G58" s="2"/>
      <c r="H58" s="2"/>
      <c r="I58" s="4"/>
      <c r="J58" s="4"/>
      <c r="K58" s="4"/>
    </row>
    <row r="59" spans="2:11" ht="36.75" customHeight="1" x14ac:dyDescent="0.25">
      <c r="B59" s="182" t="s">
        <v>2</v>
      </c>
      <c r="C59" s="224"/>
      <c r="D59" s="224"/>
      <c r="E59" s="224"/>
      <c r="F59" s="183"/>
      <c r="G59" s="10" t="str">
        <f>G7</f>
        <v>OSTVARENJE/IZVRŠENJE 
1.-6.2025.</v>
      </c>
      <c r="H59" s="10" t="str">
        <f>H7</f>
        <v>TEKUĆI PLAN 2026.</v>
      </c>
      <c r="I59" s="10" t="str">
        <f>I7</f>
        <v>OSTVARENJE/IZVRŠENJE 
1.-6.2026.</v>
      </c>
      <c r="J59" s="10" t="s">
        <v>4</v>
      </c>
      <c r="K59" s="10" t="s">
        <v>5</v>
      </c>
    </row>
    <row r="60" spans="2:11" x14ac:dyDescent="0.25">
      <c r="B60" s="184">
        <v>1</v>
      </c>
      <c r="C60" s="221"/>
      <c r="D60" s="221"/>
      <c r="E60" s="221"/>
      <c r="F60" s="185"/>
      <c r="G60" s="13">
        <v>2</v>
      </c>
      <c r="H60" s="13">
        <v>4</v>
      </c>
      <c r="I60" s="10">
        <v>5</v>
      </c>
      <c r="J60" s="10" t="s">
        <v>69</v>
      </c>
      <c r="K60" s="10" t="s">
        <v>70</v>
      </c>
    </row>
    <row r="61" spans="2:11" x14ac:dyDescent="0.25">
      <c r="B61" s="215" t="s">
        <v>71</v>
      </c>
      <c r="C61" s="216"/>
      <c r="D61" s="216"/>
      <c r="E61" s="216"/>
      <c r="F61" s="217"/>
      <c r="G61" s="153">
        <f>SUM(G62,G112)</f>
        <v>442701.05999999994</v>
      </c>
      <c r="H61" s="153">
        <f t="shared" ref="H61:I61" si="24">SUM(H62,H112)</f>
        <v>1870755</v>
      </c>
      <c r="I61" s="153">
        <f t="shared" si="24"/>
        <v>640648.70000000019</v>
      </c>
      <c r="J61" s="151">
        <f>(I61/G61)*100</f>
        <v>144.71361329019638</v>
      </c>
      <c r="K61" s="151">
        <f>(I61/H61)*100</f>
        <v>34.245462393525614</v>
      </c>
    </row>
    <row r="62" spans="2:11" x14ac:dyDescent="0.25">
      <c r="B62" s="218">
        <v>3</v>
      </c>
      <c r="C62" s="219"/>
      <c r="D62" s="219"/>
      <c r="E62" s="220"/>
      <c r="F62" s="160" t="s">
        <v>72</v>
      </c>
      <c r="G62" s="161">
        <f>SUM(G63,G71,G103,G109)</f>
        <v>424380.15999999992</v>
      </c>
      <c r="H62" s="161">
        <f>SUM(H63,H71,H103,H109)</f>
        <v>1401956</v>
      </c>
      <c r="I62" s="161">
        <f>SUM(I63,I71,I103,I109)</f>
        <v>435216.65000000014</v>
      </c>
      <c r="J62" s="161">
        <f t="shared" ref="J62:J63" si="25">(I62/G62)*100</f>
        <v>102.5534864777845</v>
      </c>
      <c r="K62" s="161">
        <f t="shared" ref="K62" si="26">(I62/H62)*100</f>
        <v>31.043531323379632</v>
      </c>
    </row>
    <row r="63" spans="2:11" ht="15" customHeight="1" x14ac:dyDescent="0.25">
      <c r="B63" s="61"/>
      <c r="C63" s="61">
        <v>31</v>
      </c>
      <c r="D63" s="61"/>
      <c r="E63" s="61"/>
      <c r="F63" s="61" t="s">
        <v>73</v>
      </c>
      <c r="G63" s="62">
        <f>SUM(G64,G66,G68)</f>
        <v>287929.23</v>
      </c>
      <c r="H63" s="62">
        <f t="shared" ref="H63:I63" si="27">SUM(H64,H66,H68)</f>
        <v>753936</v>
      </c>
      <c r="I63" s="62">
        <f t="shared" si="27"/>
        <v>325603.51000000007</v>
      </c>
      <c r="J63" s="63">
        <f t="shared" si="25"/>
        <v>113.08456248085687</v>
      </c>
      <c r="K63" s="63">
        <f>(I63/H63)*100</f>
        <v>43.187155143142128</v>
      </c>
    </row>
    <row r="64" spans="2:11" x14ac:dyDescent="0.25">
      <c r="B64" s="51"/>
      <c r="C64" s="51"/>
      <c r="D64" s="52">
        <v>311</v>
      </c>
      <c r="E64" s="52"/>
      <c r="F64" s="53" t="s">
        <v>74</v>
      </c>
      <c r="G64" s="60">
        <f>G65</f>
        <v>240933.75</v>
      </c>
      <c r="H64" s="60">
        <f t="shared" ref="H64:I64" si="28">H65</f>
        <v>629777</v>
      </c>
      <c r="I64" s="60">
        <f t="shared" si="28"/>
        <v>273479.10000000003</v>
      </c>
      <c r="J64" s="41">
        <f>(I64/G64)*100</f>
        <v>113.50800790673787</v>
      </c>
      <c r="K64" s="41">
        <f t="shared" ref="K64:K127" si="29">(I64/H64)*100</f>
        <v>43.42475193600275</v>
      </c>
    </row>
    <row r="65" spans="2:11" x14ac:dyDescent="0.25">
      <c r="B65" s="51"/>
      <c r="C65" s="51"/>
      <c r="D65" s="51"/>
      <c r="E65" s="51">
        <v>3111</v>
      </c>
      <c r="F65" s="51" t="s">
        <v>75</v>
      </c>
      <c r="G65" s="64">
        <v>240933.75</v>
      </c>
      <c r="H65" s="56">
        <v>629777</v>
      </c>
      <c r="I65" s="56">
        <v>273479.10000000003</v>
      </c>
      <c r="J65" s="41">
        <f t="shared" ref="J65:J128" si="30">(I65/G65)*100</f>
        <v>113.50800790673787</v>
      </c>
      <c r="K65" s="41">
        <f t="shared" si="29"/>
        <v>43.42475193600275</v>
      </c>
    </row>
    <row r="66" spans="2:11" x14ac:dyDescent="0.25">
      <c r="B66" s="51"/>
      <c r="C66" s="51"/>
      <c r="D66" s="52">
        <v>312</v>
      </c>
      <c r="E66" s="52"/>
      <c r="F66" s="53" t="s">
        <v>76</v>
      </c>
      <c r="G66" s="60">
        <f>G67</f>
        <v>7241.44</v>
      </c>
      <c r="H66" s="60">
        <f t="shared" ref="H66:I66" si="31">H67</f>
        <v>18728</v>
      </c>
      <c r="I66" s="60">
        <f t="shared" si="31"/>
        <v>7982.88</v>
      </c>
      <c r="J66" s="41">
        <f t="shared" si="30"/>
        <v>110.23884752203983</v>
      </c>
      <c r="K66" s="41">
        <f t="shared" si="29"/>
        <v>42.625373771892356</v>
      </c>
    </row>
    <row r="67" spans="2:11" x14ac:dyDescent="0.25">
      <c r="B67" s="51"/>
      <c r="C67" s="51"/>
      <c r="D67" s="51"/>
      <c r="E67" s="51">
        <v>3121</v>
      </c>
      <c r="F67" s="51" t="s">
        <v>76</v>
      </c>
      <c r="G67" s="64">
        <v>7241.44</v>
      </c>
      <c r="H67" s="56">
        <v>18728</v>
      </c>
      <c r="I67" s="56">
        <v>7982.88</v>
      </c>
      <c r="J67" s="41">
        <f t="shared" si="30"/>
        <v>110.23884752203983</v>
      </c>
      <c r="K67" s="41">
        <f t="shared" si="29"/>
        <v>42.625373771892356</v>
      </c>
    </row>
    <row r="68" spans="2:11" x14ac:dyDescent="0.25">
      <c r="B68" s="51"/>
      <c r="C68" s="51"/>
      <c r="D68" s="52">
        <v>313</v>
      </c>
      <c r="E68" s="52"/>
      <c r="F68" s="53" t="s">
        <v>77</v>
      </c>
      <c r="G68" s="60">
        <f>SUM(G69:G70)</f>
        <v>39754.04</v>
      </c>
      <c r="H68" s="60">
        <f t="shared" ref="H68:I68" si="32">SUM(H69:H70)</f>
        <v>105431</v>
      </c>
      <c r="I68" s="60">
        <f t="shared" si="32"/>
        <v>44141.530000000006</v>
      </c>
      <c r="J68" s="41">
        <f t="shared" si="30"/>
        <v>111.03658898567292</v>
      </c>
      <c r="K68" s="41">
        <f t="shared" si="29"/>
        <v>41.86769545958969</v>
      </c>
    </row>
    <row r="69" spans="2:11" x14ac:dyDescent="0.25">
      <c r="B69" s="51"/>
      <c r="C69" s="51"/>
      <c r="D69" s="51"/>
      <c r="E69" s="51">
        <v>3131</v>
      </c>
      <c r="F69" s="65" t="s">
        <v>78</v>
      </c>
      <c r="G69" s="64">
        <v>0</v>
      </c>
      <c r="H69" s="56">
        <v>0</v>
      </c>
      <c r="I69" s="56">
        <v>0</v>
      </c>
      <c r="J69" s="41">
        <v>0</v>
      </c>
      <c r="K69" s="41">
        <v>0</v>
      </c>
    </row>
    <row r="70" spans="2:11" x14ac:dyDescent="0.25">
      <c r="B70" s="51"/>
      <c r="C70" s="51"/>
      <c r="D70" s="51"/>
      <c r="E70" s="51">
        <v>3132</v>
      </c>
      <c r="F70" s="65" t="s">
        <v>79</v>
      </c>
      <c r="G70" s="64">
        <v>39754.04</v>
      </c>
      <c r="H70" s="56">
        <v>105431</v>
      </c>
      <c r="I70" s="56">
        <v>44141.530000000006</v>
      </c>
      <c r="J70" s="41">
        <f t="shared" si="30"/>
        <v>111.03658898567292</v>
      </c>
      <c r="K70" s="41">
        <f t="shared" si="29"/>
        <v>41.86769545958969</v>
      </c>
    </row>
    <row r="71" spans="2:11" ht="15" customHeight="1" x14ac:dyDescent="0.25">
      <c r="B71" s="61"/>
      <c r="C71" s="61">
        <v>32</v>
      </c>
      <c r="D71" s="61"/>
      <c r="E71" s="61"/>
      <c r="F71" s="61" t="s">
        <v>80</v>
      </c>
      <c r="G71" s="62">
        <f>SUM(G72,G77,G84,G94,G96)</f>
        <v>135488.85999999999</v>
      </c>
      <c r="H71" s="62">
        <f t="shared" ref="H71" si="33">SUM(H72,H77,H84,H94,H96)</f>
        <v>642918</v>
      </c>
      <c r="I71" s="62">
        <f>SUM(I72,I77,I84,I94,I96)</f>
        <v>108149.78000000003</v>
      </c>
      <c r="J71" s="63">
        <f t="shared" si="30"/>
        <v>79.821898272669827</v>
      </c>
      <c r="K71" s="63">
        <f t="shared" si="29"/>
        <v>16.821706656214328</v>
      </c>
    </row>
    <row r="72" spans="2:11" x14ac:dyDescent="0.25">
      <c r="B72" s="51"/>
      <c r="C72" s="51"/>
      <c r="D72" s="52">
        <v>321</v>
      </c>
      <c r="E72" s="52"/>
      <c r="F72" s="53" t="s">
        <v>81</v>
      </c>
      <c r="G72" s="60">
        <f>SUM(G73:G76)</f>
        <v>15078.25</v>
      </c>
      <c r="H72" s="60">
        <f t="shared" ref="H72:I72" si="34">SUM(H73:H76)</f>
        <v>59729</v>
      </c>
      <c r="I72" s="60">
        <f t="shared" si="34"/>
        <v>15122.15</v>
      </c>
      <c r="J72" s="36">
        <f t="shared" si="30"/>
        <v>100.29114784540647</v>
      </c>
      <c r="K72" s="36">
        <f t="shared" si="29"/>
        <v>25.31793601098294</v>
      </c>
    </row>
    <row r="73" spans="2:11" x14ac:dyDescent="0.25">
      <c r="B73" s="51"/>
      <c r="C73" s="66"/>
      <c r="D73" s="51"/>
      <c r="E73" s="51">
        <v>3211</v>
      </c>
      <c r="F73" s="57" t="s">
        <v>82</v>
      </c>
      <c r="G73" s="64">
        <v>1911.93</v>
      </c>
      <c r="H73" s="56">
        <v>9871</v>
      </c>
      <c r="I73" s="56">
        <v>1053.1399999999999</v>
      </c>
      <c r="J73" s="41">
        <f t="shared" si="30"/>
        <v>55.082560553995172</v>
      </c>
      <c r="K73" s="41">
        <f t="shared" si="29"/>
        <v>10.669030493364399</v>
      </c>
    </row>
    <row r="74" spans="2:11" ht="19.5" customHeight="1" x14ac:dyDescent="0.25">
      <c r="B74" s="51"/>
      <c r="C74" s="66"/>
      <c r="D74" s="54"/>
      <c r="E74" s="51">
        <v>3212</v>
      </c>
      <c r="F74" s="57" t="s">
        <v>83</v>
      </c>
      <c r="G74" s="64">
        <v>11777.32</v>
      </c>
      <c r="H74" s="56">
        <v>37158</v>
      </c>
      <c r="I74" s="56">
        <v>13711.01</v>
      </c>
      <c r="J74" s="41">
        <f t="shared" si="30"/>
        <v>116.41876080466524</v>
      </c>
      <c r="K74" s="41">
        <f t="shared" si="29"/>
        <v>36.899214166532104</v>
      </c>
    </row>
    <row r="75" spans="2:11" x14ac:dyDescent="0.25">
      <c r="B75" s="51"/>
      <c r="C75" s="66"/>
      <c r="D75" s="54"/>
      <c r="E75" s="51">
        <v>3213</v>
      </c>
      <c r="F75" s="65" t="s">
        <v>84</v>
      </c>
      <c r="G75" s="64">
        <v>1389</v>
      </c>
      <c r="H75" s="56">
        <v>12700</v>
      </c>
      <c r="I75" s="56">
        <v>358</v>
      </c>
      <c r="J75" s="41">
        <f t="shared" si="30"/>
        <v>25.773938084953201</v>
      </c>
      <c r="K75" s="41">
        <f t="shared" si="29"/>
        <v>2.8188976377952759</v>
      </c>
    </row>
    <row r="76" spans="2:11" x14ac:dyDescent="0.25">
      <c r="B76" s="51"/>
      <c r="C76" s="51"/>
      <c r="D76" s="54"/>
      <c r="E76" s="51">
        <v>3214</v>
      </c>
      <c r="F76" s="65" t="s">
        <v>85</v>
      </c>
      <c r="G76" s="64">
        <v>0</v>
      </c>
      <c r="H76" s="56">
        <v>0</v>
      </c>
      <c r="I76" s="56">
        <v>0</v>
      </c>
      <c r="J76" s="41">
        <v>0</v>
      </c>
      <c r="K76" s="41">
        <v>0</v>
      </c>
    </row>
    <row r="77" spans="2:11" x14ac:dyDescent="0.25">
      <c r="B77" s="51"/>
      <c r="C77" s="51"/>
      <c r="D77" s="52">
        <v>322</v>
      </c>
      <c r="E77" s="52"/>
      <c r="F77" s="53" t="s">
        <v>86</v>
      </c>
      <c r="G77" s="60">
        <f>SUM(G78:G83)</f>
        <v>31478</v>
      </c>
      <c r="H77" s="60">
        <f t="shared" ref="H77:I77" si="35">SUM(H78:H83)</f>
        <v>61594</v>
      </c>
      <c r="I77" s="60">
        <f t="shared" si="35"/>
        <v>29326.68</v>
      </c>
      <c r="J77" s="36">
        <f t="shared" si="30"/>
        <v>93.165639494249959</v>
      </c>
      <c r="K77" s="36">
        <f t="shared" si="29"/>
        <v>47.612884371854406</v>
      </c>
    </row>
    <row r="78" spans="2:11" x14ac:dyDescent="0.25">
      <c r="B78" s="51"/>
      <c r="C78" s="51"/>
      <c r="D78" s="54"/>
      <c r="E78" s="51">
        <v>3221</v>
      </c>
      <c r="F78" s="65" t="s">
        <v>87</v>
      </c>
      <c r="G78" s="64">
        <v>2114.42</v>
      </c>
      <c r="H78" s="56">
        <v>13714</v>
      </c>
      <c r="I78" s="56">
        <v>1011.48</v>
      </c>
      <c r="J78" s="41">
        <f t="shared" si="30"/>
        <v>47.837231959591755</v>
      </c>
      <c r="K78" s="41">
        <f t="shared" si="29"/>
        <v>7.3755286568470177</v>
      </c>
    </row>
    <row r="79" spans="2:11" x14ac:dyDescent="0.25">
      <c r="B79" s="51"/>
      <c r="C79" s="51"/>
      <c r="D79" s="54"/>
      <c r="E79" s="51">
        <v>3222</v>
      </c>
      <c r="F79" s="65" t="s">
        <v>88</v>
      </c>
      <c r="G79" s="64">
        <v>9965.0499999999993</v>
      </c>
      <c r="H79" s="56">
        <v>10000</v>
      </c>
      <c r="I79" s="56">
        <v>8928.39</v>
      </c>
      <c r="J79" s="41">
        <f t="shared" si="30"/>
        <v>89.597041660603821</v>
      </c>
      <c r="K79" s="41">
        <f t="shared" si="29"/>
        <v>89.283899999999988</v>
      </c>
    </row>
    <row r="80" spans="2:11" x14ac:dyDescent="0.25">
      <c r="B80" s="51"/>
      <c r="C80" s="51"/>
      <c r="D80" s="54"/>
      <c r="E80" s="51">
        <v>3223</v>
      </c>
      <c r="F80" s="65" t="s">
        <v>89</v>
      </c>
      <c r="G80" s="64">
        <v>10982.72</v>
      </c>
      <c r="H80" s="56">
        <v>23000</v>
      </c>
      <c r="I80" s="56">
        <v>10255</v>
      </c>
      <c r="J80" s="41">
        <f t="shared" si="30"/>
        <v>93.373954721599034</v>
      </c>
      <c r="K80" s="41">
        <f t="shared" si="29"/>
        <v>44.586956521739133</v>
      </c>
    </row>
    <row r="81" spans="2:11" x14ac:dyDescent="0.25">
      <c r="B81" s="51"/>
      <c r="C81" s="51"/>
      <c r="D81" s="54"/>
      <c r="E81" s="51">
        <v>3224</v>
      </c>
      <c r="F81" s="67" t="s">
        <v>90</v>
      </c>
      <c r="G81" s="64">
        <v>4191.88</v>
      </c>
      <c r="H81" s="56">
        <v>7000</v>
      </c>
      <c r="I81" s="56">
        <v>6595.64</v>
      </c>
      <c r="J81" s="41">
        <f t="shared" si="30"/>
        <v>157.34324455852743</v>
      </c>
      <c r="K81" s="41">
        <f t="shared" si="29"/>
        <v>94.223428571428585</v>
      </c>
    </row>
    <row r="82" spans="2:11" x14ac:dyDescent="0.25">
      <c r="B82" s="51"/>
      <c r="C82" s="51"/>
      <c r="D82" s="54"/>
      <c r="E82" s="51">
        <v>3225</v>
      </c>
      <c r="F82" s="65" t="s">
        <v>91</v>
      </c>
      <c r="G82" s="64">
        <v>3861.61</v>
      </c>
      <c r="H82" s="56">
        <v>5880</v>
      </c>
      <c r="I82" s="56">
        <v>877.02</v>
      </c>
      <c r="J82" s="41">
        <f t="shared" si="30"/>
        <v>22.711252560460533</v>
      </c>
      <c r="K82" s="41">
        <f t="shared" si="29"/>
        <v>14.915306122448978</v>
      </c>
    </row>
    <row r="83" spans="2:11" x14ac:dyDescent="0.25">
      <c r="B83" s="51"/>
      <c r="C83" s="51"/>
      <c r="D83" s="54"/>
      <c r="E83" s="51">
        <v>3227</v>
      </c>
      <c r="F83" s="65" t="s">
        <v>92</v>
      </c>
      <c r="G83" s="64">
        <v>362.32</v>
      </c>
      <c r="H83" s="56">
        <v>2000</v>
      </c>
      <c r="I83" s="56">
        <v>1659.15</v>
      </c>
      <c r="J83" s="41">
        <f t="shared" si="30"/>
        <v>457.92393464340915</v>
      </c>
      <c r="K83" s="41">
        <f t="shared" si="29"/>
        <v>82.95750000000001</v>
      </c>
    </row>
    <row r="84" spans="2:11" x14ac:dyDescent="0.25">
      <c r="B84" s="51"/>
      <c r="C84" s="51"/>
      <c r="D84" s="52">
        <v>323</v>
      </c>
      <c r="E84" s="52"/>
      <c r="F84" s="53" t="s">
        <v>93</v>
      </c>
      <c r="G84" s="60">
        <f>SUM(G85:G93)</f>
        <v>60652.78</v>
      </c>
      <c r="H84" s="60">
        <f t="shared" ref="H84:I84" si="36">SUM(H85:H93)</f>
        <v>478403</v>
      </c>
      <c r="I84" s="60">
        <f t="shared" si="36"/>
        <v>38507.750000000007</v>
      </c>
      <c r="J84" s="36">
        <f t="shared" si="30"/>
        <v>63.488845853397002</v>
      </c>
      <c r="K84" s="36">
        <f t="shared" si="29"/>
        <v>8.0492283702234317</v>
      </c>
    </row>
    <row r="85" spans="2:11" x14ac:dyDescent="0.25">
      <c r="B85" s="51"/>
      <c r="C85" s="51"/>
      <c r="D85" s="54"/>
      <c r="E85" s="51">
        <v>3231</v>
      </c>
      <c r="F85" s="65" t="s">
        <v>94</v>
      </c>
      <c r="G85" s="64">
        <v>1212.3399999999999</v>
      </c>
      <c r="H85" s="56">
        <v>5600</v>
      </c>
      <c r="I85" s="56">
        <v>975.52</v>
      </c>
      <c r="J85" s="41">
        <f t="shared" si="30"/>
        <v>80.465875909398349</v>
      </c>
      <c r="K85" s="41">
        <f t="shared" si="29"/>
        <v>17.419999999999998</v>
      </c>
    </row>
    <row r="86" spans="2:11" x14ac:dyDescent="0.25">
      <c r="B86" s="51"/>
      <c r="C86" s="51"/>
      <c r="D86" s="54"/>
      <c r="E86" s="51">
        <v>3232</v>
      </c>
      <c r="F86" s="65" t="s">
        <v>95</v>
      </c>
      <c r="G86" s="64">
        <v>3881.33</v>
      </c>
      <c r="H86" s="56">
        <v>21611</v>
      </c>
      <c r="I86" s="56">
        <v>6698.2000000000016</v>
      </c>
      <c r="J86" s="41">
        <f t="shared" si="30"/>
        <v>172.57486480149851</v>
      </c>
      <c r="K86" s="41">
        <f t="shared" si="29"/>
        <v>30.994400999491006</v>
      </c>
    </row>
    <row r="87" spans="2:11" x14ac:dyDescent="0.25">
      <c r="B87" s="51"/>
      <c r="C87" s="51"/>
      <c r="D87" s="54"/>
      <c r="E87" s="51">
        <v>3233</v>
      </c>
      <c r="F87" s="65" t="s">
        <v>96</v>
      </c>
      <c r="G87" s="64">
        <v>2113.6</v>
      </c>
      <c r="H87" s="56">
        <v>23213</v>
      </c>
      <c r="I87" s="56">
        <v>7107.35</v>
      </c>
      <c r="J87" s="41">
        <f t="shared" si="30"/>
        <v>336.26750567751708</v>
      </c>
      <c r="K87" s="41">
        <f t="shared" si="29"/>
        <v>30.617972687718094</v>
      </c>
    </row>
    <row r="88" spans="2:11" x14ac:dyDescent="0.25">
      <c r="B88" s="51"/>
      <c r="C88" s="51"/>
      <c r="D88" s="54"/>
      <c r="E88" s="51">
        <v>3234</v>
      </c>
      <c r="F88" s="65" t="s">
        <v>97</v>
      </c>
      <c r="G88" s="64">
        <v>6441.15</v>
      </c>
      <c r="H88" s="56">
        <v>10700</v>
      </c>
      <c r="I88" s="56">
        <v>3910.3</v>
      </c>
      <c r="J88" s="41">
        <f t="shared" si="30"/>
        <v>60.708103366634845</v>
      </c>
      <c r="K88" s="41">
        <f t="shared" si="29"/>
        <v>36.544859813084116</v>
      </c>
    </row>
    <row r="89" spans="2:11" x14ac:dyDescent="0.25">
      <c r="B89" s="51"/>
      <c r="C89" s="51"/>
      <c r="D89" s="54"/>
      <c r="E89" s="51">
        <v>3235</v>
      </c>
      <c r="F89" s="65" t="s">
        <v>98</v>
      </c>
      <c r="G89" s="64">
        <v>672.62</v>
      </c>
      <c r="H89" s="56">
        <v>1300</v>
      </c>
      <c r="I89" s="56">
        <v>1047.17</v>
      </c>
      <c r="J89" s="41">
        <f t="shared" si="30"/>
        <v>155.68523088816866</v>
      </c>
      <c r="K89" s="41">
        <f t="shared" si="29"/>
        <v>80.551538461538456</v>
      </c>
    </row>
    <row r="90" spans="2:11" x14ac:dyDescent="0.25">
      <c r="B90" s="51"/>
      <c r="C90" s="51"/>
      <c r="D90" s="54"/>
      <c r="E90" s="51">
        <v>3236</v>
      </c>
      <c r="F90" s="65" t="s">
        <v>99</v>
      </c>
      <c r="G90" s="64">
        <v>380.72</v>
      </c>
      <c r="H90" s="56">
        <v>1000</v>
      </c>
      <c r="I90" s="56">
        <v>1208.2</v>
      </c>
      <c r="J90" s="41">
        <f t="shared" si="30"/>
        <v>317.34608110947676</v>
      </c>
      <c r="K90" s="41">
        <f t="shared" si="29"/>
        <v>120.82</v>
      </c>
    </row>
    <row r="91" spans="2:11" x14ac:dyDescent="0.25">
      <c r="B91" s="51"/>
      <c r="C91" s="51"/>
      <c r="D91" s="54"/>
      <c r="E91" s="51">
        <v>3237</v>
      </c>
      <c r="F91" s="65" t="s">
        <v>100</v>
      </c>
      <c r="G91" s="64">
        <v>21210.34</v>
      </c>
      <c r="H91" s="56">
        <v>322771</v>
      </c>
      <c r="I91" s="56">
        <v>12190.52</v>
      </c>
      <c r="J91" s="41">
        <f t="shared" si="30"/>
        <v>57.474420494909559</v>
      </c>
      <c r="K91" s="41">
        <f t="shared" si="29"/>
        <v>3.7768324911469744</v>
      </c>
    </row>
    <row r="92" spans="2:11" x14ac:dyDescent="0.25">
      <c r="B92" s="51"/>
      <c r="C92" s="51"/>
      <c r="D92" s="54"/>
      <c r="E92" s="51">
        <v>3238</v>
      </c>
      <c r="F92" s="65" t="s">
        <v>101</v>
      </c>
      <c r="G92" s="64">
        <v>23162.78</v>
      </c>
      <c r="H92" s="56">
        <v>27100</v>
      </c>
      <c r="I92" s="56">
        <v>3137.19</v>
      </c>
      <c r="J92" s="41">
        <f t="shared" si="30"/>
        <v>13.544099628801035</v>
      </c>
      <c r="K92" s="41">
        <f t="shared" si="29"/>
        <v>11.576346863468636</v>
      </c>
    </row>
    <row r="93" spans="2:11" x14ac:dyDescent="0.25">
      <c r="B93" s="51"/>
      <c r="C93" s="51"/>
      <c r="D93" s="54"/>
      <c r="E93" s="51">
        <v>3239</v>
      </c>
      <c r="F93" s="65" t="s">
        <v>102</v>
      </c>
      <c r="G93" s="64">
        <v>1577.9</v>
      </c>
      <c r="H93" s="56">
        <v>65108</v>
      </c>
      <c r="I93" s="56">
        <v>2233.3000000000002</v>
      </c>
      <c r="J93" s="41">
        <f t="shared" si="30"/>
        <v>141.53621902528675</v>
      </c>
      <c r="K93" s="41">
        <f t="shared" si="29"/>
        <v>3.4301468329544762</v>
      </c>
    </row>
    <row r="94" spans="2:11" x14ac:dyDescent="0.25">
      <c r="B94" s="51"/>
      <c r="C94" s="51"/>
      <c r="D94" s="52">
        <v>324</v>
      </c>
      <c r="E94" s="52"/>
      <c r="F94" s="53" t="s">
        <v>103</v>
      </c>
      <c r="G94" s="60">
        <f>G95</f>
        <v>429.43</v>
      </c>
      <c r="H94" s="60">
        <f t="shared" ref="H94:I94" si="37">H95</f>
        <v>2700</v>
      </c>
      <c r="I94" s="60">
        <f t="shared" si="37"/>
        <v>363.1</v>
      </c>
      <c r="J94" s="36">
        <f t="shared" si="30"/>
        <v>84.553943599655355</v>
      </c>
      <c r="K94" s="36">
        <f t="shared" si="29"/>
        <v>13.448148148148148</v>
      </c>
    </row>
    <row r="95" spans="2:11" x14ac:dyDescent="0.25">
      <c r="B95" s="51"/>
      <c r="C95" s="51"/>
      <c r="D95" s="54"/>
      <c r="E95" s="51">
        <v>3241</v>
      </c>
      <c r="F95" s="65" t="s">
        <v>103</v>
      </c>
      <c r="G95" s="64">
        <v>429.43</v>
      </c>
      <c r="H95" s="56">
        <v>2700</v>
      </c>
      <c r="I95" s="56">
        <v>363.1</v>
      </c>
      <c r="J95" s="41">
        <f t="shared" si="30"/>
        <v>84.553943599655355</v>
      </c>
      <c r="K95" s="41">
        <f t="shared" si="29"/>
        <v>13.448148148148148</v>
      </c>
    </row>
    <row r="96" spans="2:11" x14ac:dyDescent="0.25">
      <c r="B96" s="51"/>
      <c r="C96" s="51"/>
      <c r="D96" s="52">
        <v>329</v>
      </c>
      <c r="E96" s="52"/>
      <c r="F96" s="53" t="s">
        <v>104</v>
      </c>
      <c r="G96" s="60">
        <f>SUM(G97:G102)</f>
        <v>27850.400000000001</v>
      </c>
      <c r="H96" s="60">
        <f t="shared" ref="H96:I96" si="38">SUM(H97:H102)</f>
        <v>40492</v>
      </c>
      <c r="I96" s="60">
        <f t="shared" si="38"/>
        <v>24830.100000000002</v>
      </c>
      <c r="J96" s="36">
        <f t="shared" si="30"/>
        <v>89.155272455691843</v>
      </c>
      <c r="K96" s="36">
        <f t="shared" si="29"/>
        <v>61.321001679344079</v>
      </c>
    </row>
    <row r="97" spans="2:15" ht="25.5" x14ac:dyDescent="0.25">
      <c r="B97" s="51"/>
      <c r="C97" s="51"/>
      <c r="D97" s="54"/>
      <c r="E97" s="51">
        <v>3291</v>
      </c>
      <c r="F97" s="57" t="s">
        <v>105</v>
      </c>
      <c r="G97" s="64">
        <v>5069.45</v>
      </c>
      <c r="H97" s="56">
        <v>9842</v>
      </c>
      <c r="I97" s="56">
        <v>644.79999999999995</v>
      </c>
      <c r="J97" s="41">
        <f t="shared" si="30"/>
        <v>12.719328526763258</v>
      </c>
      <c r="K97" s="41">
        <f t="shared" si="29"/>
        <v>6.5515139199349717</v>
      </c>
    </row>
    <row r="98" spans="2:15" x14ac:dyDescent="0.25">
      <c r="B98" s="51"/>
      <c r="C98" s="51"/>
      <c r="D98" s="54"/>
      <c r="E98" s="51">
        <v>3292</v>
      </c>
      <c r="F98" s="57" t="s">
        <v>106</v>
      </c>
      <c r="G98" s="64">
        <v>21208.47</v>
      </c>
      <c r="H98" s="56">
        <v>22100</v>
      </c>
      <c r="I98" s="56">
        <v>21103.280000000002</v>
      </c>
      <c r="J98" s="41">
        <f t="shared" si="30"/>
        <v>99.504018913198365</v>
      </c>
      <c r="K98" s="41">
        <f t="shared" si="29"/>
        <v>95.489954751131236</v>
      </c>
    </row>
    <row r="99" spans="2:15" x14ac:dyDescent="0.25">
      <c r="B99" s="51"/>
      <c r="C99" s="51"/>
      <c r="D99" s="54"/>
      <c r="E99" s="51">
        <v>3293</v>
      </c>
      <c r="F99" s="57" t="s">
        <v>107</v>
      </c>
      <c r="G99" s="64">
        <v>833.13</v>
      </c>
      <c r="H99" s="56">
        <v>5000</v>
      </c>
      <c r="I99" s="56">
        <v>2178.0500000000002</v>
      </c>
      <c r="J99" s="41">
        <f t="shared" si="30"/>
        <v>261.42978886848391</v>
      </c>
      <c r="K99" s="41">
        <f t="shared" si="29"/>
        <v>43.561000000000007</v>
      </c>
    </row>
    <row r="100" spans="2:15" x14ac:dyDescent="0.25">
      <c r="B100" s="51"/>
      <c r="C100" s="51"/>
      <c r="D100" s="54"/>
      <c r="E100" s="51">
        <v>3294</v>
      </c>
      <c r="F100" s="57" t="s">
        <v>271</v>
      </c>
      <c r="G100" s="64">
        <v>0</v>
      </c>
      <c r="H100" s="56">
        <v>550</v>
      </c>
      <c r="I100" s="56">
        <v>0</v>
      </c>
      <c r="J100" s="41">
        <v>0</v>
      </c>
      <c r="K100" s="41">
        <f t="shared" si="29"/>
        <v>0</v>
      </c>
    </row>
    <row r="101" spans="2:15" x14ac:dyDescent="0.25">
      <c r="B101" s="51"/>
      <c r="C101" s="51"/>
      <c r="D101" s="54"/>
      <c r="E101" s="51">
        <v>3295</v>
      </c>
      <c r="F101" s="57" t="s">
        <v>108</v>
      </c>
      <c r="G101" s="64">
        <v>739.35</v>
      </c>
      <c r="H101" s="56">
        <v>3000</v>
      </c>
      <c r="I101" s="56">
        <v>903.97</v>
      </c>
      <c r="J101" s="41">
        <f t="shared" si="30"/>
        <v>122.26550348278893</v>
      </c>
      <c r="K101" s="41">
        <f t="shared" si="29"/>
        <v>30.132333333333332</v>
      </c>
    </row>
    <row r="102" spans="2:15" x14ac:dyDescent="0.25">
      <c r="B102" s="51"/>
      <c r="C102" s="51"/>
      <c r="D102" s="54"/>
      <c r="E102" s="51">
        <v>3299</v>
      </c>
      <c r="F102" s="57" t="s">
        <v>104</v>
      </c>
      <c r="G102" s="64">
        <v>0</v>
      </c>
      <c r="H102" s="56">
        <v>0</v>
      </c>
      <c r="I102" s="56">
        <v>0</v>
      </c>
      <c r="J102" s="41">
        <v>0</v>
      </c>
      <c r="K102" s="41">
        <v>0</v>
      </c>
    </row>
    <row r="103" spans="2:15" ht="15" customHeight="1" x14ac:dyDescent="0.25">
      <c r="B103" s="61"/>
      <c r="C103" s="61">
        <v>34</v>
      </c>
      <c r="D103" s="61"/>
      <c r="E103" s="61"/>
      <c r="F103" s="61" t="s">
        <v>109</v>
      </c>
      <c r="G103" s="68">
        <f>G104</f>
        <v>792.16</v>
      </c>
      <c r="H103" s="68">
        <f t="shared" ref="H103" si="39">H104</f>
        <v>2002</v>
      </c>
      <c r="I103" s="69">
        <f>I104</f>
        <v>1430.09</v>
      </c>
      <c r="J103" s="63">
        <f t="shared" si="30"/>
        <v>180.53044839426377</v>
      </c>
      <c r="K103" s="63">
        <f t="shared" si="29"/>
        <v>71.433066933066925</v>
      </c>
      <c r="L103" s="70"/>
      <c r="M103" s="70"/>
      <c r="N103" s="70"/>
      <c r="O103" s="70"/>
    </row>
    <row r="104" spans="2:15" x14ac:dyDescent="0.25">
      <c r="B104" s="39"/>
      <c r="C104" s="50"/>
      <c r="D104" s="52">
        <v>343</v>
      </c>
      <c r="E104" s="52"/>
      <c r="F104" s="53" t="s">
        <v>110</v>
      </c>
      <c r="G104" s="71">
        <f>SUM(G105:G108)</f>
        <v>792.16</v>
      </c>
      <c r="H104" s="71">
        <f t="shared" ref="H104:I104" si="40">SUM(H105:H108)</f>
        <v>2002</v>
      </c>
      <c r="I104" s="71">
        <f t="shared" si="40"/>
        <v>1430.09</v>
      </c>
      <c r="J104" s="36">
        <f t="shared" si="30"/>
        <v>180.53044839426377</v>
      </c>
      <c r="K104" s="36">
        <f t="shared" si="29"/>
        <v>71.433066933066925</v>
      </c>
    </row>
    <row r="105" spans="2:15" x14ac:dyDescent="0.25">
      <c r="B105" s="39"/>
      <c r="C105" s="50"/>
      <c r="D105" s="50"/>
      <c r="E105" s="50">
        <v>3431</v>
      </c>
      <c r="F105" s="65" t="s">
        <v>111</v>
      </c>
      <c r="G105" s="64">
        <v>791.41</v>
      </c>
      <c r="H105" s="56">
        <v>2000</v>
      </c>
      <c r="I105" s="56">
        <v>1036.3599999999999</v>
      </c>
      <c r="J105" s="41">
        <f t="shared" si="30"/>
        <v>130.95108729988249</v>
      </c>
      <c r="K105" s="41">
        <f t="shared" si="29"/>
        <v>51.817999999999998</v>
      </c>
    </row>
    <row r="106" spans="2:15" ht="26.25" x14ac:dyDescent="0.25">
      <c r="B106" s="39"/>
      <c r="C106" s="50"/>
      <c r="D106" s="50"/>
      <c r="E106" s="50">
        <v>3432</v>
      </c>
      <c r="F106" s="65" t="s">
        <v>112</v>
      </c>
      <c r="G106" s="64">
        <v>0</v>
      </c>
      <c r="H106" s="56">
        <v>1</v>
      </c>
      <c r="I106" s="56">
        <v>0</v>
      </c>
      <c r="J106" s="41">
        <v>0</v>
      </c>
      <c r="K106" s="41">
        <f t="shared" si="29"/>
        <v>0</v>
      </c>
    </row>
    <row r="107" spans="2:15" x14ac:dyDescent="0.25">
      <c r="B107" s="39"/>
      <c r="C107" s="50"/>
      <c r="D107" s="50"/>
      <c r="E107" s="50">
        <v>3433</v>
      </c>
      <c r="F107" s="65" t="s">
        <v>113</v>
      </c>
      <c r="G107" s="64">
        <v>0.75</v>
      </c>
      <c r="H107" s="56">
        <v>1</v>
      </c>
      <c r="I107" s="56">
        <v>1.48</v>
      </c>
      <c r="J107" s="41">
        <f t="shared" si="30"/>
        <v>197.33333333333334</v>
      </c>
      <c r="K107" s="41">
        <f t="shared" si="29"/>
        <v>148</v>
      </c>
    </row>
    <row r="108" spans="2:15" x14ac:dyDescent="0.25">
      <c r="B108" s="39"/>
      <c r="C108" s="50"/>
      <c r="D108" s="50"/>
      <c r="E108" s="50">
        <v>3434</v>
      </c>
      <c r="F108" s="126" t="s">
        <v>283</v>
      </c>
      <c r="G108" s="64">
        <v>0</v>
      </c>
      <c r="H108" s="56">
        <v>0</v>
      </c>
      <c r="I108" s="56">
        <v>392.25</v>
      </c>
      <c r="J108" s="41">
        <v>0</v>
      </c>
      <c r="K108" s="41">
        <v>0</v>
      </c>
    </row>
    <row r="109" spans="2:15" ht="25.5" customHeight="1" x14ac:dyDescent="0.25">
      <c r="B109" s="61"/>
      <c r="C109" s="61">
        <v>36</v>
      </c>
      <c r="D109" s="61"/>
      <c r="E109" s="61"/>
      <c r="F109" s="61" t="s">
        <v>114</v>
      </c>
      <c r="G109" s="68">
        <f>G110</f>
        <v>169.91</v>
      </c>
      <c r="H109" s="68">
        <f t="shared" ref="H109:I110" si="41">H110</f>
        <v>3100</v>
      </c>
      <c r="I109" s="69">
        <f>I110</f>
        <v>33.270000000000003</v>
      </c>
      <c r="J109" s="63">
        <f t="shared" si="30"/>
        <v>19.580954623035726</v>
      </c>
      <c r="K109" s="63">
        <f t="shared" si="29"/>
        <v>1.0732258064516129</v>
      </c>
    </row>
    <row r="110" spans="2:15" ht="25.5" x14ac:dyDescent="0.25">
      <c r="B110" s="39"/>
      <c r="C110" s="50"/>
      <c r="D110" s="52">
        <v>369</v>
      </c>
      <c r="E110" s="52"/>
      <c r="F110" s="53" t="s">
        <v>43</v>
      </c>
      <c r="G110" s="71">
        <f>G111</f>
        <v>169.91</v>
      </c>
      <c r="H110" s="71">
        <f t="shared" si="41"/>
        <v>3100</v>
      </c>
      <c r="I110" s="71">
        <f t="shared" si="41"/>
        <v>33.270000000000003</v>
      </c>
      <c r="J110" s="36">
        <f t="shared" si="30"/>
        <v>19.580954623035726</v>
      </c>
      <c r="K110" s="36">
        <f t="shared" si="29"/>
        <v>1.0732258064516129</v>
      </c>
    </row>
    <row r="111" spans="2:15" ht="26.25" x14ac:dyDescent="0.25">
      <c r="B111" s="39"/>
      <c r="C111" s="50"/>
      <c r="D111" s="50"/>
      <c r="E111" s="50">
        <v>3691</v>
      </c>
      <c r="F111" s="65" t="s">
        <v>44</v>
      </c>
      <c r="G111" s="64">
        <v>169.91</v>
      </c>
      <c r="H111" s="56">
        <v>3100</v>
      </c>
      <c r="I111" s="56">
        <v>33.270000000000003</v>
      </c>
      <c r="J111" s="41">
        <f t="shared" si="30"/>
        <v>19.580954623035726</v>
      </c>
      <c r="K111" s="41">
        <f t="shared" si="29"/>
        <v>1.0732258064516129</v>
      </c>
    </row>
    <row r="112" spans="2:15" x14ac:dyDescent="0.25">
      <c r="B112" s="218">
        <v>4</v>
      </c>
      <c r="C112" s="219"/>
      <c r="D112" s="219"/>
      <c r="E112" s="220"/>
      <c r="F112" s="160" t="s">
        <v>115</v>
      </c>
      <c r="G112" s="161">
        <f>SUM(G113,G116,G129)</f>
        <v>18320.900000000001</v>
      </c>
      <c r="H112" s="161">
        <f>SUM(H113,H116,H129)</f>
        <v>468799</v>
      </c>
      <c r="I112" s="161">
        <f>SUM(I113,I116,I129)</f>
        <v>205432.05000000002</v>
      </c>
      <c r="J112" s="161">
        <f t="shared" si="30"/>
        <v>1121.2988990715521</v>
      </c>
      <c r="K112" s="161">
        <f t="shared" si="29"/>
        <v>43.820923252822638</v>
      </c>
    </row>
    <row r="113" spans="2:11" ht="25.5" customHeight="1" x14ac:dyDescent="0.25">
      <c r="B113" s="61"/>
      <c r="C113" s="61">
        <v>41</v>
      </c>
      <c r="D113" s="61"/>
      <c r="E113" s="61"/>
      <c r="F113" s="61" t="s">
        <v>116</v>
      </c>
      <c r="G113" s="68">
        <f>SUM(G114)</f>
        <v>0</v>
      </c>
      <c r="H113" s="68">
        <f t="shared" ref="H113:I113" si="42">SUM(H114)</f>
        <v>398187</v>
      </c>
      <c r="I113" s="69">
        <f t="shared" si="42"/>
        <v>0</v>
      </c>
      <c r="J113" s="69">
        <v>0</v>
      </c>
      <c r="K113" s="69">
        <f t="shared" si="29"/>
        <v>0</v>
      </c>
    </row>
    <row r="114" spans="2:11" x14ac:dyDescent="0.25">
      <c r="B114" s="55"/>
      <c r="C114" s="55"/>
      <c r="D114" s="52">
        <v>412</v>
      </c>
      <c r="E114" s="52"/>
      <c r="F114" s="53" t="s">
        <v>117</v>
      </c>
      <c r="G114" s="60">
        <f>G115</f>
        <v>0</v>
      </c>
      <c r="H114" s="60">
        <f t="shared" ref="H114:I114" si="43">H115</f>
        <v>398187</v>
      </c>
      <c r="I114" s="60">
        <f t="shared" si="43"/>
        <v>0</v>
      </c>
      <c r="J114" s="41">
        <v>0</v>
      </c>
      <c r="K114" s="41">
        <f t="shared" si="29"/>
        <v>0</v>
      </c>
    </row>
    <row r="115" spans="2:11" x14ac:dyDescent="0.25">
      <c r="B115" s="55"/>
      <c r="C115" s="55"/>
      <c r="D115" s="51"/>
      <c r="E115" s="51">
        <v>4124</v>
      </c>
      <c r="F115" s="51" t="s">
        <v>118</v>
      </c>
      <c r="G115" s="64">
        <v>0</v>
      </c>
      <c r="H115" s="56">
        <v>398187</v>
      </c>
      <c r="I115" s="56">
        <v>0</v>
      </c>
      <c r="J115" s="41">
        <v>0</v>
      </c>
      <c r="K115" s="41">
        <f t="shared" si="29"/>
        <v>0</v>
      </c>
    </row>
    <row r="116" spans="2:11" ht="25.5" customHeight="1" x14ac:dyDescent="0.25">
      <c r="B116" s="61"/>
      <c r="C116" s="61">
        <v>42</v>
      </c>
      <c r="D116" s="61"/>
      <c r="E116" s="61"/>
      <c r="F116" s="61" t="s">
        <v>119</v>
      </c>
      <c r="G116" s="68">
        <f>SUM(G117,G119,G124,G126)</f>
        <v>18320.900000000001</v>
      </c>
      <c r="H116" s="68">
        <f>SUM(H117,H119,H124,H126)</f>
        <v>70612</v>
      </c>
      <c r="I116" s="68">
        <f t="shared" ref="I116" si="44">SUM(I117,I119,I124,I126)</f>
        <v>205432.05000000002</v>
      </c>
      <c r="J116" s="63">
        <f t="shared" si="30"/>
        <v>1121.2988990715521</v>
      </c>
      <c r="K116" s="63">
        <f t="shared" si="29"/>
        <v>290.93079080043054</v>
      </c>
    </row>
    <row r="117" spans="2:11" x14ac:dyDescent="0.25">
      <c r="B117" s="55"/>
      <c r="C117" s="55"/>
      <c r="D117" s="52">
        <v>421</v>
      </c>
      <c r="E117" s="52"/>
      <c r="F117" s="53" t="s">
        <v>120</v>
      </c>
      <c r="G117" s="60">
        <f>G118</f>
        <v>14145.5</v>
      </c>
      <c r="H117" s="60">
        <f t="shared" ref="H117:I117" si="45">H118</f>
        <v>3820</v>
      </c>
      <c r="I117" s="60">
        <f t="shared" si="45"/>
        <v>193213.66</v>
      </c>
      <c r="J117" s="36">
        <f t="shared" si="30"/>
        <v>1365.9019476158496</v>
      </c>
      <c r="K117" s="36">
        <f t="shared" si="29"/>
        <v>5057.9492146596858</v>
      </c>
    </row>
    <row r="118" spans="2:11" x14ac:dyDescent="0.25">
      <c r="B118" s="55"/>
      <c r="C118" s="55"/>
      <c r="D118" s="51"/>
      <c r="E118" s="51">
        <v>4214</v>
      </c>
      <c r="F118" s="65" t="s">
        <v>121</v>
      </c>
      <c r="G118" s="64">
        <v>14145.5</v>
      </c>
      <c r="H118" s="56">
        <v>3820</v>
      </c>
      <c r="I118" s="56">
        <v>193213.66</v>
      </c>
      <c r="J118" s="41">
        <f t="shared" si="30"/>
        <v>1365.9019476158496</v>
      </c>
      <c r="K118" s="41">
        <f t="shared" si="29"/>
        <v>5057.9492146596858</v>
      </c>
    </row>
    <row r="119" spans="2:11" x14ac:dyDescent="0.25">
      <c r="B119" s="55"/>
      <c r="C119" s="55"/>
      <c r="D119" s="52">
        <v>422</v>
      </c>
      <c r="E119" s="52"/>
      <c r="F119" s="53" t="s">
        <v>122</v>
      </c>
      <c r="G119" s="60">
        <f>SUM(G120:G123)</f>
        <v>3175.4</v>
      </c>
      <c r="H119" s="60">
        <f t="shared" ref="H119:I119" si="46">SUM(H120:H123)</f>
        <v>38189</v>
      </c>
      <c r="I119" s="60">
        <f t="shared" si="46"/>
        <v>7418.39</v>
      </c>
      <c r="J119" s="36">
        <f t="shared" si="30"/>
        <v>233.62064621779933</v>
      </c>
      <c r="K119" s="36">
        <f t="shared" si="29"/>
        <v>19.42546282961062</v>
      </c>
    </row>
    <row r="120" spans="2:11" x14ac:dyDescent="0.25">
      <c r="B120" s="55"/>
      <c r="C120" s="55"/>
      <c r="D120" s="51"/>
      <c r="E120" s="51">
        <v>4221</v>
      </c>
      <c r="F120" s="65" t="s">
        <v>123</v>
      </c>
      <c r="G120" s="64">
        <v>1415.4</v>
      </c>
      <c r="H120" s="56">
        <v>10939</v>
      </c>
      <c r="I120" s="56">
        <v>7355.79</v>
      </c>
      <c r="J120" s="41">
        <f t="shared" si="30"/>
        <v>519.69690546841878</v>
      </c>
      <c r="K120" s="41">
        <f t="shared" si="29"/>
        <v>67.243715147636891</v>
      </c>
    </row>
    <row r="121" spans="2:11" x14ac:dyDescent="0.25">
      <c r="B121" s="55"/>
      <c r="C121" s="55"/>
      <c r="D121" s="51"/>
      <c r="E121" s="51">
        <v>4222</v>
      </c>
      <c r="F121" s="65" t="s">
        <v>124</v>
      </c>
      <c r="G121" s="64">
        <v>120</v>
      </c>
      <c r="H121" s="56">
        <v>1000</v>
      </c>
      <c r="I121" s="56">
        <v>0</v>
      </c>
      <c r="J121" s="41">
        <f t="shared" si="30"/>
        <v>0</v>
      </c>
      <c r="K121" s="41">
        <f t="shared" si="29"/>
        <v>0</v>
      </c>
    </row>
    <row r="122" spans="2:11" x14ac:dyDescent="0.25">
      <c r="B122" s="55"/>
      <c r="C122" s="55"/>
      <c r="D122" s="51"/>
      <c r="E122" s="51">
        <v>4223</v>
      </c>
      <c r="F122" s="65" t="s">
        <v>125</v>
      </c>
      <c r="G122" s="64">
        <v>0</v>
      </c>
      <c r="H122" s="56">
        <v>14100</v>
      </c>
      <c r="I122" s="56">
        <v>0</v>
      </c>
      <c r="J122" s="41">
        <v>0</v>
      </c>
      <c r="K122" s="41">
        <f t="shared" si="29"/>
        <v>0</v>
      </c>
    </row>
    <row r="123" spans="2:11" x14ac:dyDescent="0.25">
      <c r="B123" s="55"/>
      <c r="C123" s="55"/>
      <c r="D123" s="51"/>
      <c r="E123" s="51">
        <v>4227</v>
      </c>
      <c r="F123" s="65" t="s">
        <v>68</v>
      </c>
      <c r="G123" s="64">
        <v>1640</v>
      </c>
      <c r="H123" s="56">
        <v>12150</v>
      </c>
      <c r="I123" s="56">
        <v>62.6</v>
      </c>
      <c r="J123" s="41">
        <f t="shared" si="30"/>
        <v>3.8170731707317072</v>
      </c>
      <c r="K123" s="41">
        <f t="shared" si="29"/>
        <v>0.51522633744855972</v>
      </c>
    </row>
    <row r="124" spans="2:11" x14ac:dyDescent="0.25">
      <c r="B124" s="55"/>
      <c r="C124" s="55"/>
      <c r="D124" s="52">
        <v>423</v>
      </c>
      <c r="E124" s="52"/>
      <c r="F124" s="53" t="s">
        <v>285</v>
      </c>
      <c r="G124" s="60">
        <f>G125</f>
        <v>0</v>
      </c>
      <c r="H124" s="60">
        <f>H125</f>
        <v>25003</v>
      </c>
      <c r="I124" s="60">
        <f>I125</f>
        <v>0</v>
      </c>
      <c r="J124" s="36">
        <v>0</v>
      </c>
      <c r="K124" s="36">
        <f t="shared" si="29"/>
        <v>0</v>
      </c>
    </row>
    <row r="125" spans="2:11" x14ac:dyDescent="0.25">
      <c r="B125" s="55"/>
      <c r="C125" s="55"/>
      <c r="D125" s="51"/>
      <c r="E125" s="51">
        <v>4231</v>
      </c>
      <c r="F125" s="73" t="s">
        <v>280</v>
      </c>
      <c r="G125" s="64">
        <v>0</v>
      </c>
      <c r="H125" s="56">
        <v>25003</v>
      </c>
      <c r="I125" s="56">
        <v>0</v>
      </c>
      <c r="J125" s="41">
        <v>0</v>
      </c>
      <c r="K125" s="41">
        <f t="shared" si="29"/>
        <v>0</v>
      </c>
    </row>
    <row r="126" spans="2:11" x14ac:dyDescent="0.25">
      <c r="B126" s="55"/>
      <c r="C126" s="55"/>
      <c r="D126" s="52">
        <v>426</v>
      </c>
      <c r="E126" s="52"/>
      <c r="F126" s="53" t="s">
        <v>286</v>
      </c>
      <c r="G126" s="60">
        <f>SUM(G127:G128)</f>
        <v>1000</v>
      </c>
      <c r="H126" s="60">
        <f t="shared" ref="H126:I126" si="47">SUM(H127:H128)</f>
        <v>3600</v>
      </c>
      <c r="I126" s="60">
        <f t="shared" si="47"/>
        <v>4800</v>
      </c>
      <c r="J126" s="36">
        <f t="shared" si="30"/>
        <v>480</v>
      </c>
      <c r="K126" s="36">
        <f t="shared" si="29"/>
        <v>133.33333333333331</v>
      </c>
    </row>
    <row r="127" spans="2:11" x14ac:dyDescent="0.25">
      <c r="B127" s="55"/>
      <c r="C127" s="55"/>
      <c r="D127" s="52"/>
      <c r="E127" s="127">
        <v>4262</v>
      </c>
      <c r="F127" s="65" t="s">
        <v>284</v>
      </c>
      <c r="G127" s="56">
        <v>0</v>
      </c>
      <c r="H127" s="56">
        <v>3600</v>
      </c>
      <c r="I127" s="56">
        <v>0</v>
      </c>
      <c r="J127" s="41">
        <v>0</v>
      </c>
      <c r="K127" s="41">
        <f t="shared" si="29"/>
        <v>0</v>
      </c>
    </row>
    <row r="128" spans="2:11" x14ac:dyDescent="0.25">
      <c r="B128" s="55"/>
      <c r="C128" s="55"/>
      <c r="D128" s="51"/>
      <c r="E128" s="127">
        <v>4264</v>
      </c>
      <c r="F128" s="65" t="s">
        <v>126</v>
      </c>
      <c r="G128" s="128">
        <v>1000</v>
      </c>
      <c r="H128" s="56">
        <v>0</v>
      </c>
      <c r="I128" s="56">
        <v>4800</v>
      </c>
      <c r="J128" s="41">
        <f t="shared" si="30"/>
        <v>480</v>
      </c>
      <c r="K128" s="41">
        <v>0</v>
      </c>
    </row>
    <row r="129" spans="2:11" ht="25.5" customHeight="1" x14ac:dyDescent="0.25">
      <c r="B129" s="61"/>
      <c r="C129" s="61">
        <v>45</v>
      </c>
      <c r="D129" s="61"/>
      <c r="E129" s="61"/>
      <c r="F129" s="129" t="s">
        <v>127</v>
      </c>
      <c r="G129" s="68">
        <f>G130</f>
        <v>0</v>
      </c>
      <c r="H129" s="68">
        <f t="shared" ref="H129:I129" si="48">H130</f>
        <v>0</v>
      </c>
      <c r="I129" s="68">
        <f t="shared" si="48"/>
        <v>0</v>
      </c>
      <c r="J129" s="63">
        <v>0</v>
      </c>
      <c r="K129" s="63">
        <v>0</v>
      </c>
    </row>
    <row r="130" spans="2:11" x14ac:dyDescent="0.25">
      <c r="B130" s="55"/>
      <c r="C130" s="55"/>
      <c r="D130" s="52">
        <v>451</v>
      </c>
      <c r="E130" s="52"/>
      <c r="F130" s="53" t="s">
        <v>128</v>
      </c>
      <c r="G130" s="35">
        <f>G131</f>
        <v>0</v>
      </c>
      <c r="H130" s="35">
        <f t="shared" ref="H130:I130" si="49">H131</f>
        <v>0</v>
      </c>
      <c r="I130" s="35">
        <f t="shared" si="49"/>
        <v>0</v>
      </c>
      <c r="J130" s="36">
        <v>0</v>
      </c>
      <c r="K130" s="36">
        <v>0</v>
      </c>
    </row>
    <row r="131" spans="2:11" x14ac:dyDescent="0.25">
      <c r="B131" s="55"/>
      <c r="C131" s="55"/>
      <c r="D131" s="51"/>
      <c r="E131" s="51">
        <v>4511</v>
      </c>
      <c r="F131" s="65" t="s">
        <v>129</v>
      </c>
      <c r="G131" s="56">
        <v>0</v>
      </c>
      <c r="H131" s="74">
        <v>0</v>
      </c>
      <c r="I131" s="74">
        <v>0</v>
      </c>
      <c r="J131" s="41">
        <v>0</v>
      </c>
      <c r="K131" s="41">
        <v>0</v>
      </c>
    </row>
  </sheetData>
  <mergeCells count="13">
    <mergeCell ref="B5:K5"/>
    <mergeCell ref="B3:K3"/>
    <mergeCell ref="B1:K1"/>
    <mergeCell ref="B60:F60"/>
    <mergeCell ref="B7:F7"/>
    <mergeCell ref="B8:F8"/>
    <mergeCell ref="B59:F59"/>
    <mergeCell ref="B9:F9"/>
    <mergeCell ref="B61:F61"/>
    <mergeCell ref="B112:E112"/>
    <mergeCell ref="B62:E62"/>
    <mergeCell ref="B49:E49"/>
    <mergeCell ref="B10:E10"/>
  </mergeCells>
  <pageMargins left="0.7" right="0.7" top="0.75" bottom="0.75" header="0.3" footer="0.3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0CF4D-BEBF-4C7A-9581-2950C261C53C}">
  <sheetPr>
    <pageSetUpPr fitToPage="1"/>
  </sheetPr>
  <dimension ref="B1:J40"/>
  <sheetViews>
    <sheetView topLeftCell="A10" workbookViewId="0">
      <selection activeCell="K21" sqref="K21"/>
    </sheetView>
  </sheetViews>
  <sheetFormatPr defaultRowHeight="15" x14ac:dyDescent="0.25"/>
  <cols>
    <col min="2" max="2" width="34.5703125" bestFit="1" customWidth="1"/>
    <col min="3" max="3" width="24.28515625" bestFit="1" customWidth="1"/>
    <col min="4" max="4" width="18.7109375" bestFit="1" customWidth="1"/>
    <col min="5" max="5" width="24.28515625" bestFit="1" customWidth="1"/>
    <col min="6" max="6" width="8.140625" bestFit="1" customWidth="1"/>
    <col min="7" max="7" width="9.28515625" bestFit="1" customWidth="1"/>
  </cols>
  <sheetData>
    <row r="1" spans="2:7" ht="15.75" customHeight="1" x14ac:dyDescent="0.25">
      <c r="B1" s="180" t="s">
        <v>130</v>
      </c>
      <c r="C1" s="180"/>
      <c r="D1" s="180"/>
      <c r="E1" s="180"/>
      <c r="F1" s="180"/>
      <c r="G1" s="180"/>
    </row>
    <row r="2" spans="2:7" ht="18" x14ac:dyDescent="0.25">
      <c r="B2" s="2"/>
      <c r="C2" s="2"/>
      <c r="D2" s="2"/>
      <c r="E2" s="4"/>
      <c r="F2" s="4"/>
      <c r="G2" s="4"/>
    </row>
    <row r="3" spans="2:7" ht="33.75" customHeight="1" x14ac:dyDescent="0.25">
      <c r="B3" s="10" t="s">
        <v>2</v>
      </c>
      <c r="C3" s="10" t="str">
        <f>' Račun prihoda i rashoda'!G7</f>
        <v>OSTVARENJE/IZVRŠENJE 
1.-6.2025.</v>
      </c>
      <c r="D3" s="10" t="str">
        <f>' Račun prihoda i rashoda'!H7</f>
        <v>TEKUĆI PLAN 2026.</v>
      </c>
      <c r="E3" s="10" t="str">
        <f>' Račun prihoda i rashoda'!I7</f>
        <v>OSTVARENJE/IZVRŠENJE 
1.-6.2026.</v>
      </c>
      <c r="F3" s="10" t="s">
        <v>4</v>
      </c>
      <c r="G3" s="10" t="s">
        <v>5</v>
      </c>
    </row>
    <row r="4" spans="2:7" x14ac:dyDescent="0.25">
      <c r="B4" s="10">
        <v>1</v>
      </c>
      <c r="C4" s="13">
        <v>2</v>
      </c>
      <c r="D4" s="13">
        <v>3</v>
      </c>
      <c r="E4" s="13">
        <v>4</v>
      </c>
      <c r="F4" s="13" t="s">
        <v>6</v>
      </c>
      <c r="G4" s="13" t="s">
        <v>7</v>
      </c>
    </row>
    <row r="5" spans="2:7" x14ac:dyDescent="0.25">
      <c r="B5" s="160" t="s">
        <v>131</v>
      </c>
      <c r="C5" s="163">
        <f>SUM(C6,C8,C10,C12,C17,C19)</f>
        <v>486317.20999999996</v>
      </c>
      <c r="D5" s="163">
        <f>SUM(D6,D8,D10,D12,D17,D19)</f>
        <v>1836943</v>
      </c>
      <c r="E5" s="163">
        <f>SUM(E6,E8,E10,E12,E17,E19)</f>
        <v>432038.57999999996</v>
      </c>
      <c r="F5" s="163">
        <f t="shared" ref="F5" si="0">(E5/C5)*100</f>
        <v>88.838842450177737</v>
      </c>
      <c r="G5" s="163">
        <f>(E5/D5)*100</f>
        <v>23.519433101625907</v>
      </c>
    </row>
    <row r="6" spans="2:7" x14ac:dyDescent="0.25">
      <c r="B6" s="34" t="s">
        <v>132</v>
      </c>
      <c r="C6" s="35">
        <f>C7</f>
        <v>256842.01</v>
      </c>
      <c r="D6" s="35">
        <f t="shared" ref="D6:E6" si="1">D7</f>
        <v>700000</v>
      </c>
      <c r="E6" s="35">
        <f t="shared" si="1"/>
        <v>273067.71000000002</v>
      </c>
      <c r="F6" s="72">
        <f>(E6/C6)*100</f>
        <v>106.31738553984998</v>
      </c>
      <c r="G6" s="72">
        <f>(E6/D6)*100</f>
        <v>39.00967285714286</v>
      </c>
    </row>
    <row r="7" spans="2:7" x14ac:dyDescent="0.25">
      <c r="B7" s="76" t="s">
        <v>133</v>
      </c>
      <c r="C7" s="80">
        <v>256842.01</v>
      </c>
      <c r="D7" s="80">
        <v>700000</v>
      </c>
      <c r="E7" s="80">
        <v>273067.71000000002</v>
      </c>
      <c r="F7" s="77">
        <f t="shared" ref="F7:F20" si="2">(E7/C7)*100</f>
        <v>106.31738553984998</v>
      </c>
      <c r="G7" s="72">
        <f t="shared" ref="G7:G20" si="3">(E7/D7)*100</f>
        <v>39.00967285714286</v>
      </c>
    </row>
    <row r="8" spans="2:7" x14ac:dyDescent="0.25">
      <c r="B8" s="34" t="s">
        <v>134</v>
      </c>
      <c r="C8" s="35">
        <f>C9</f>
        <v>40629.800000000003</v>
      </c>
      <c r="D8" s="35">
        <f t="shared" ref="D8:E8" si="4">D9</f>
        <v>91000</v>
      </c>
      <c r="E8" s="35">
        <f t="shared" si="4"/>
        <v>42941.86</v>
      </c>
      <c r="F8" s="72">
        <f t="shared" si="2"/>
        <v>105.69055225474897</v>
      </c>
      <c r="G8" s="72">
        <f t="shared" si="3"/>
        <v>47.188857142857145</v>
      </c>
    </row>
    <row r="9" spans="2:7" x14ac:dyDescent="0.25">
      <c r="B9" s="78" t="s">
        <v>135</v>
      </c>
      <c r="C9" s="80">
        <v>40629.800000000003</v>
      </c>
      <c r="D9" s="80">
        <v>91000</v>
      </c>
      <c r="E9" s="80">
        <v>42941.86</v>
      </c>
      <c r="F9" s="77">
        <f t="shared" si="2"/>
        <v>105.69055225474897</v>
      </c>
      <c r="G9" s="72">
        <f t="shared" si="3"/>
        <v>47.188857142857145</v>
      </c>
    </row>
    <row r="10" spans="2:7" x14ac:dyDescent="0.25">
      <c r="B10" s="34" t="s">
        <v>136</v>
      </c>
      <c r="C10" s="35">
        <f>C11</f>
        <v>45191.23</v>
      </c>
      <c r="D10" s="35">
        <f t="shared" ref="D10:E10" si="5">D11</f>
        <v>110000</v>
      </c>
      <c r="E10" s="35">
        <f t="shared" si="5"/>
        <v>56494.23</v>
      </c>
      <c r="F10" s="72">
        <f t="shared" si="2"/>
        <v>125.01149006123534</v>
      </c>
      <c r="G10" s="72">
        <f t="shared" si="3"/>
        <v>51.358390909090915</v>
      </c>
    </row>
    <row r="11" spans="2:7" x14ac:dyDescent="0.25">
      <c r="B11" s="78" t="s">
        <v>137</v>
      </c>
      <c r="C11" s="80">
        <v>45191.23</v>
      </c>
      <c r="D11" s="80">
        <v>110000</v>
      </c>
      <c r="E11" s="80">
        <v>56494.23</v>
      </c>
      <c r="F11" s="77">
        <f t="shared" si="2"/>
        <v>125.01149006123534</v>
      </c>
      <c r="G11" s="72">
        <f t="shared" si="3"/>
        <v>51.358390909090915</v>
      </c>
    </row>
    <row r="12" spans="2:7" x14ac:dyDescent="0.25">
      <c r="B12" s="34" t="s">
        <v>138</v>
      </c>
      <c r="C12" s="35">
        <f>SUM(C13:C16)</f>
        <v>143614.17000000001</v>
      </c>
      <c r="D12" s="35">
        <f t="shared" ref="D12:E12" si="6">SUM(D13:D16)</f>
        <v>915943</v>
      </c>
      <c r="E12" s="35">
        <f t="shared" si="6"/>
        <v>57462.729999999996</v>
      </c>
      <c r="F12" s="72">
        <f t="shared" si="2"/>
        <v>40.011880443273803</v>
      </c>
      <c r="G12" s="72">
        <f t="shared" si="3"/>
        <v>6.2736141877824263</v>
      </c>
    </row>
    <row r="13" spans="2:7" x14ac:dyDescent="0.25">
      <c r="B13" s="78" t="s">
        <v>276</v>
      </c>
      <c r="C13" s="80">
        <v>0</v>
      </c>
      <c r="D13" s="80">
        <v>100000</v>
      </c>
      <c r="E13" s="80">
        <v>30263</v>
      </c>
      <c r="F13" s="77">
        <v>0</v>
      </c>
      <c r="G13" s="72">
        <f t="shared" si="3"/>
        <v>30.263000000000002</v>
      </c>
    </row>
    <row r="14" spans="2:7" x14ac:dyDescent="0.25">
      <c r="B14" s="78" t="s">
        <v>139</v>
      </c>
      <c r="C14" s="80">
        <v>0</v>
      </c>
      <c r="D14" s="80">
        <v>0</v>
      </c>
      <c r="E14" s="80">
        <v>0</v>
      </c>
      <c r="F14" s="77">
        <v>0</v>
      </c>
      <c r="G14" s="72">
        <v>0</v>
      </c>
    </row>
    <row r="15" spans="2:7" x14ac:dyDescent="0.25">
      <c r="B15" s="78" t="s">
        <v>140</v>
      </c>
      <c r="C15" s="80">
        <v>143614.17000000001</v>
      </c>
      <c r="D15" s="80">
        <v>322967</v>
      </c>
      <c r="E15" s="80">
        <v>0</v>
      </c>
      <c r="F15" s="77">
        <f t="shared" si="2"/>
        <v>0</v>
      </c>
      <c r="G15" s="72">
        <f t="shared" si="3"/>
        <v>0</v>
      </c>
    </row>
    <row r="16" spans="2:7" x14ac:dyDescent="0.25">
      <c r="B16" s="78" t="s">
        <v>277</v>
      </c>
      <c r="C16" s="80">
        <v>0</v>
      </c>
      <c r="D16" s="80">
        <v>492976</v>
      </c>
      <c r="E16" s="80">
        <v>27199.73</v>
      </c>
      <c r="F16" s="77">
        <v>0</v>
      </c>
      <c r="G16" s="72">
        <f t="shared" si="3"/>
        <v>5.5174552108013373</v>
      </c>
    </row>
    <row r="17" spans="2:7" x14ac:dyDescent="0.25">
      <c r="B17" s="34" t="s">
        <v>141</v>
      </c>
      <c r="C17" s="35">
        <f>C18</f>
        <v>0</v>
      </c>
      <c r="D17" s="35">
        <f t="shared" ref="D17:E17" si="7">D18</f>
        <v>5000</v>
      </c>
      <c r="E17" s="35">
        <f t="shared" si="7"/>
        <v>72.040000000000006</v>
      </c>
      <c r="F17" s="72">
        <v>0</v>
      </c>
      <c r="G17" s="72">
        <f t="shared" si="3"/>
        <v>1.4408000000000001</v>
      </c>
    </row>
    <row r="18" spans="2:7" x14ac:dyDescent="0.25">
      <c r="B18" s="78" t="s">
        <v>142</v>
      </c>
      <c r="C18" s="80">
        <v>0</v>
      </c>
      <c r="D18" s="80">
        <v>5000</v>
      </c>
      <c r="E18" s="80">
        <v>72.040000000000006</v>
      </c>
      <c r="F18" s="77">
        <v>0</v>
      </c>
      <c r="G18" s="72">
        <f t="shared" si="3"/>
        <v>1.4408000000000001</v>
      </c>
    </row>
    <row r="19" spans="2:7" ht="38.25" x14ac:dyDescent="0.25">
      <c r="B19" s="130" t="s">
        <v>143</v>
      </c>
      <c r="C19" s="131">
        <f>C20</f>
        <v>40</v>
      </c>
      <c r="D19" s="131">
        <f t="shared" ref="D19:E19" si="8">D20</f>
        <v>15000</v>
      </c>
      <c r="E19" s="131">
        <f t="shared" si="8"/>
        <v>2000.01</v>
      </c>
      <c r="F19" s="132">
        <f t="shared" si="2"/>
        <v>5000.0250000000005</v>
      </c>
      <c r="G19" s="72">
        <f t="shared" si="3"/>
        <v>13.333400000000001</v>
      </c>
    </row>
    <row r="20" spans="2:7" ht="38.25" x14ac:dyDescent="0.25">
      <c r="B20" s="78" t="s">
        <v>144</v>
      </c>
      <c r="C20" s="84">
        <v>40</v>
      </c>
      <c r="D20" s="84">
        <v>15000</v>
      </c>
      <c r="E20" s="84">
        <v>2000.01</v>
      </c>
      <c r="F20" s="77">
        <f t="shared" si="2"/>
        <v>5000.0250000000005</v>
      </c>
      <c r="G20" s="72">
        <f t="shared" si="3"/>
        <v>13.333400000000001</v>
      </c>
    </row>
    <row r="23" spans="2:7" ht="25.5" x14ac:dyDescent="0.25">
      <c r="B23" s="10" t="s">
        <v>2</v>
      </c>
      <c r="C23" s="10" t="str">
        <f>C3</f>
        <v>OSTVARENJE/IZVRŠENJE 
1.-6.2025.</v>
      </c>
      <c r="D23" s="10" t="str">
        <f>D3</f>
        <v>TEKUĆI PLAN 2026.</v>
      </c>
      <c r="E23" s="10" t="str">
        <f>E3</f>
        <v>OSTVARENJE/IZVRŠENJE 
1.-6.2026.</v>
      </c>
      <c r="F23" s="10" t="s">
        <v>4</v>
      </c>
      <c r="G23" s="10" t="s">
        <v>5</v>
      </c>
    </row>
    <row r="24" spans="2:7" x14ac:dyDescent="0.25">
      <c r="B24" s="10">
        <v>1</v>
      </c>
      <c r="C24" s="13">
        <v>2</v>
      </c>
      <c r="D24" s="13">
        <v>4</v>
      </c>
      <c r="E24" s="13">
        <v>5</v>
      </c>
      <c r="F24" s="13" t="s">
        <v>69</v>
      </c>
      <c r="G24" s="13" t="s">
        <v>70</v>
      </c>
    </row>
    <row r="25" spans="2:7" ht="15.75" customHeight="1" x14ac:dyDescent="0.25">
      <c r="B25" s="160" t="s">
        <v>71</v>
      </c>
      <c r="C25" s="161">
        <f>SUM(C26,C28,C30,C32,C37,C39)</f>
        <v>442701.06</v>
      </c>
      <c r="D25" s="161">
        <f t="shared" ref="D25" si="9">SUM(D26,D28,D30,D32,D37,D39)</f>
        <v>1870755</v>
      </c>
      <c r="E25" s="161">
        <f>SUM(E26,E28,E30,E32,E37,E39)</f>
        <v>640648.69999999995</v>
      </c>
      <c r="F25" s="161">
        <f t="shared" ref="F25" si="10">(E25/C25)*100</f>
        <v>144.71361329019632</v>
      </c>
      <c r="G25" s="161">
        <f t="shared" ref="G25" si="11">(E25/D25)*100</f>
        <v>34.245462393525607</v>
      </c>
    </row>
    <row r="26" spans="2:7" ht="15.75" customHeight="1" x14ac:dyDescent="0.25">
      <c r="B26" s="34" t="s">
        <v>132</v>
      </c>
      <c r="C26" s="79">
        <f>C27</f>
        <v>256842.01</v>
      </c>
      <c r="D26" s="79">
        <f t="shared" ref="D26:E26" si="12">D27</f>
        <v>700000</v>
      </c>
      <c r="E26" s="79">
        <f t="shared" si="12"/>
        <v>316179.20000000001</v>
      </c>
      <c r="F26" s="79">
        <f>(E26/C26)*100</f>
        <v>123.10260303600646</v>
      </c>
      <c r="G26" s="79">
        <f>(E26/D26)*100</f>
        <v>45.168457142857143</v>
      </c>
    </row>
    <row r="27" spans="2:7" x14ac:dyDescent="0.25">
      <c r="B27" s="76" t="s">
        <v>133</v>
      </c>
      <c r="C27" s="84">
        <f>'[1]Posebni dio'!B21</f>
        <v>256842.01</v>
      </c>
      <c r="D27" s="84">
        <f>'[1]Posebni dio'!C21</f>
        <v>700000</v>
      </c>
      <c r="E27" s="84">
        <f>'[1]Posebni dio'!D21</f>
        <v>316179.20000000001</v>
      </c>
      <c r="F27" s="80">
        <f t="shared" ref="F27:F35" si="13">(E27/C27)*100</f>
        <v>123.10260303600646</v>
      </c>
      <c r="G27" s="80">
        <f t="shared" ref="G27:G40" si="14">(E27/D27)*100</f>
        <v>45.168457142857143</v>
      </c>
    </row>
    <row r="28" spans="2:7" x14ac:dyDescent="0.25">
      <c r="B28" s="34" t="s">
        <v>134</v>
      </c>
      <c r="C28" s="79">
        <f>C29</f>
        <v>31723.59</v>
      </c>
      <c r="D28" s="79">
        <f t="shared" ref="D28:E28" si="15">D29</f>
        <v>122023</v>
      </c>
      <c r="E28" s="79">
        <f t="shared" si="15"/>
        <v>68043.540000000008</v>
      </c>
      <c r="F28" s="79">
        <f t="shared" si="13"/>
        <v>214.48877633332168</v>
      </c>
      <c r="G28" s="79">
        <f t="shared" si="14"/>
        <v>55.762880768379745</v>
      </c>
    </row>
    <row r="29" spans="2:7" x14ac:dyDescent="0.25">
      <c r="B29" s="78" t="s">
        <v>135</v>
      </c>
      <c r="C29" s="84">
        <f>'[1]Posebni dio'!B22</f>
        <v>31723.59</v>
      </c>
      <c r="D29" s="84">
        <f>'[1]Posebni dio'!C22</f>
        <v>122023</v>
      </c>
      <c r="E29" s="84">
        <f>'[1]Posebni dio'!D22</f>
        <v>68043.540000000008</v>
      </c>
      <c r="F29" s="80">
        <f t="shared" si="13"/>
        <v>214.48877633332168</v>
      </c>
      <c r="G29" s="80">
        <f t="shared" si="14"/>
        <v>55.762880768379745</v>
      </c>
    </row>
    <row r="30" spans="2:7" x14ac:dyDescent="0.25">
      <c r="B30" s="34" t="s">
        <v>136</v>
      </c>
      <c r="C30" s="79">
        <f>C31</f>
        <v>61097.159999999989</v>
      </c>
      <c r="D30" s="79">
        <f t="shared" ref="D30:E30" si="16">D31</f>
        <v>110000</v>
      </c>
      <c r="E30" s="79">
        <f t="shared" si="16"/>
        <v>59242.42</v>
      </c>
      <c r="F30" s="79">
        <f t="shared" si="13"/>
        <v>96.964277881328712</v>
      </c>
      <c r="G30" s="79">
        <f t="shared" si="14"/>
        <v>53.856745454545454</v>
      </c>
    </row>
    <row r="31" spans="2:7" x14ac:dyDescent="0.25">
      <c r="B31" s="78" t="s">
        <v>137</v>
      </c>
      <c r="C31" s="84">
        <f>'[1]Posebni dio'!B23</f>
        <v>61097.159999999989</v>
      </c>
      <c r="D31" s="84">
        <f>'[1]Posebni dio'!C23</f>
        <v>110000</v>
      </c>
      <c r="E31" s="84">
        <f>'[1]Posebni dio'!D23</f>
        <v>59242.42</v>
      </c>
      <c r="F31" s="80">
        <f t="shared" si="13"/>
        <v>96.964277881328712</v>
      </c>
      <c r="G31" s="80">
        <f t="shared" si="14"/>
        <v>53.856745454545454</v>
      </c>
    </row>
    <row r="32" spans="2:7" x14ac:dyDescent="0.25">
      <c r="B32" s="34" t="s">
        <v>138</v>
      </c>
      <c r="C32" s="79">
        <f>SUM(C33:C36)</f>
        <v>93038.299999999988</v>
      </c>
      <c r="D32" s="79">
        <f t="shared" ref="D32:E32" si="17">SUM(D33:D36)</f>
        <v>918732</v>
      </c>
      <c r="E32" s="79">
        <f t="shared" si="17"/>
        <v>182757.52999999997</v>
      </c>
      <c r="F32" s="79">
        <f t="shared" si="13"/>
        <v>196.43257669153456</v>
      </c>
      <c r="G32" s="79">
        <f t="shared" si="14"/>
        <v>19.892365782404443</v>
      </c>
    </row>
    <row r="33" spans="2:10" x14ac:dyDescent="0.25">
      <c r="B33" s="78" t="s">
        <v>276</v>
      </c>
      <c r="C33" s="84">
        <f>'[1]Posebni dio'!B24</f>
        <v>0</v>
      </c>
      <c r="D33" s="84">
        <f>'[1]Posebni dio'!C24</f>
        <v>100000</v>
      </c>
      <c r="E33" s="84">
        <f>'[1]Posebni dio'!D24</f>
        <v>88977.76</v>
      </c>
      <c r="F33" s="81">
        <v>0</v>
      </c>
      <c r="G33" s="81">
        <f t="shared" si="14"/>
        <v>88.977759999999989</v>
      </c>
    </row>
    <row r="34" spans="2:10" x14ac:dyDescent="0.25">
      <c r="B34" s="78" t="s">
        <v>139</v>
      </c>
      <c r="C34" s="84">
        <f>'[1]Posebni dio'!B25</f>
        <v>14555.25</v>
      </c>
      <c r="D34" s="84">
        <f>'[1]Posebni dio'!C25</f>
        <v>0</v>
      </c>
      <c r="E34" s="84">
        <f>'[1]Posebni dio'!D25</f>
        <v>0</v>
      </c>
      <c r="F34" s="81">
        <f t="shared" si="13"/>
        <v>0</v>
      </c>
      <c r="G34" s="81">
        <v>0</v>
      </c>
    </row>
    <row r="35" spans="2:10" x14ac:dyDescent="0.25">
      <c r="B35" s="78" t="s">
        <v>140</v>
      </c>
      <c r="C35" s="84">
        <f>'[1]Posebni dio'!B26</f>
        <v>78483.049999999988</v>
      </c>
      <c r="D35" s="84">
        <f>'[1]Posebni dio'!C26</f>
        <v>325756</v>
      </c>
      <c r="E35" s="84">
        <f>'[1]Posebni dio'!D26</f>
        <v>66817.72</v>
      </c>
      <c r="F35" s="80">
        <f t="shared" si="13"/>
        <v>85.136497625920512</v>
      </c>
      <c r="G35" s="80">
        <f t="shared" si="14"/>
        <v>20.511585358366386</v>
      </c>
    </row>
    <row r="36" spans="2:10" x14ac:dyDescent="0.25">
      <c r="B36" s="78" t="s">
        <v>277</v>
      </c>
      <c r="C36" s="84">
        <f>SUM('[1]Posebni dio'!B27,'[1]Posebni dio'!B28,'[1]Posebni dio'!B29)</f>
        <v>0</v>
      </c>
      <c r="D36" s="84">
        <f>SUM('[1]Posebni dio'!C27,'[1]Posebni dio'!C28,'[1]Posebni dio'!C29)</f>
        <v>492976</v>
      </c>
      <c r="E36" s="84">
        <f>SUM('[1]Posebni dio'!D27,'[1]Posebni dio'!D28,'[1]Posebni dio'!D29)</f>
        <v>26962.050000000003</v>
      </c>
      <c r="F36" s="80">
        <v>0</v>
      </c>
      <c r="G36" s="80">
        <f t="shared" si="14"/>
        <v>5.4692419103566907</v>
      </c>
    </row>
    <row r="37" spans="2:10" x14ac:dyDescent="0.25">
      <c r="B37" s="34" t="s">
        <v>141</v>
      </c>
      <c r="C37" s="79">
        <f>C38</f>
        <v>0</v>
      </c>
      <c r="D37" s="79">
        <f t="shared" ref="D37:E37" si="18">D38</f>
        <v>5000</v>
      </c>
      <c r="E37" s="79">
        <f t="shared" si="18"/>
        <v>10</v>
      </c>
      <c r="F37" s="79">
        <v>0</v>
      </c>
      <c r="G37" s="79">
        <f t="shared" si="14"/>
        <v>0.2</v>
      </c>
    </row>
    <row r="38" spans="2:10" ht="15" customHeight="1" x14ac:dyDescent="0.25">
      <c r="B38" s="78" t="s">
        <v>142</v>
      </c>
      <c r="C38" s="84">
        <f>'[1]Posebni dio'!B30</f>
        <v>0</v>
      </c>
      <c r="D38" s="84">
        <f>'[1]Posebni dio'!C30</f>
        <v>5000</v>
      </c>
      <c r="E38" s="84">
        <f>'[1]Posebni dio'!D30</f>
        <v>10</v>
      </c>
      <c r="F38" s="80">
        <v>0</v>
      </c>
      <c r="G38" s="80">
        <f t="shared" si="14"/>
        <v>0.2</v>
      </c>
      <c r="H38" s="82"/>
      <c r="I38" s="82"/>
      <c r="J38" s="82"/>
    </row>
    <row r="39" spans="2:10" ht="38.25" x14ac:dyDescent="0.25">
      <c r="B39" s="34" t="s">
        <v>143</v>
      </c>
      <c r="C39" s="83">
        <f>C40</f>
        <v>0</v>
      </c>
      <c r="D39" s="83">
        <f t="shared" ref="D39:E39" si="19">D40</f>
        <v>15000</v>
      </c>
      <c r="E39" s="83">
        <f t="shared" si="19"/>
        <v>14416.01</v>
      </c>
      <c r="F39" s="83">
        <v>0</v>
      </c>
      <c r="G39" s="83">
        <f t="shared" si="14"/>
        <v>96.106733333333338</v>
      </c>
      <c r="H39" s="82"/>
      <c r="I39" s="82"/>
      <c r="J39" s="82"/>
    </row>
    <row r="40" spans="2:10" ht="38.25" x14ac:dyDescent="0.25">
      <c r="B40" s="78" t="s">
        <v>144</v>
      </c>
      <c r="C40" s="84">
        <f>'[1]Posebni dio'!B31</f>
        <v>0</v>
      </c>
      <c r="D40" s="84">
        <f>'[1]Posebni dio'!C31</f>
        <v>15000</v>
      </c>
      <c r="E40" s="84">
        <f>'[1]Posebni dio'!D31</f>
        <v>14416.01</v>
      </c>
      <c r="F40" s="84">
        <v>0</v>
      </c>
      <c r="G40" s="84">
        <f t="shared" si="14"/>
        <v>96.106733333333338</v>
      </c>
      <c r="H40" s="82"/>
      <c r="I40" s="82"/>
      <c r="J40" s="82"/>
    </row>
  </sheetData>
  <mergeCells count="1">
    <mergeCell ref="B1:G1"/>
  </mergeCells>
  <pageMargins left="0.7" right="0.7" top="0.75" bottom="0.75" header="0.3" footer="0.3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D79EA-64B4-4855-94FB-DE6D35430AE6}">
  <sheetPr>
    <pageSetUpPr fitToPage="1"/>
  </sheetPr>
  <dimension ref="B1:H13"/>
  <sheetViews>
    <sheetView topLeftCell="B1" workbookViewId="0">
      <selection activeCell="B3" sqref="B3"/>
    </sheetView>
  </sheetViews>
  <sheetFormatPr defaultRowHeight="15" x14ac:dyDescent="0.25"/>
  <cols>
    <col min="2" max="2" width="37.7109375" customWidth="1"/>
    <col min="3" max="3" width="25.28515625" customWidth="1"/>
    <col min="4" max="4" width="25.28515625" hidden="1" customWidth="1"/>
    <col min="5" max="6" width="25.28515625" customWidth="1"/>
    <col min="7" max="8" width="15.7109375" customWidth="1"/>
  </cols>
  <sheetData>
    <row r="1" spans="2:8" ht="15.75" customHeight="1" x14ac:dyDescent="0.25">
      <c r="B1" s="180" t="s">
        <v>145</v>
      </c>
      <c r="C1" s="180"/>
      <c r="D1" s="180"/>
      <c r="E1" s="180"/>
      <c r="F1" s="180"/>
      <c r="G1" s="180"/>
      <c r="H1" s="180"/>
    </row>
    <row r="2" spans="2:8" ht="18" x14ac:dyDescent="0.25">
      <c r="B2" s="2"/>
      <c r="C2" s="2"/>
      <c r="D2" s="2"/>
      <c r="E2" s="2"/>
      <c r="F2" s="4"/>
      <c r="G2" s="4"/>
      <c r="H2" s="4"/>
    </row>
    <row r="3" spans="2:8" ht="25.5" x14ac:dyDescent="0.25">
      <c r="B3" s="10" t="s">
        <v>2</v>
      </c>
      <c r="C3" s="10" t="str">
        <f>'Rashodi prema izvorima finan'!C3</f>
        <v>OSTVARENJE/IZVRŠENJE 
1.-6.2025.</v>
      </c>
      <c r="D3" s="10" t="s">
        <v>146</v>
      </c>
      <c r="E3" s="10" t="str">
        <f>'Rashodi prema izvorima finan'!D3</f>
        <v>TEKUĆI PLAN 2026.</v>
      </c>
      <c r="F3" s="10" t="str">
        <f>'Rashodi prema izvorima finan'!E3</f>
        <v>OSTVARENJE/IZVRŠENJE 
1.-6.2026.</v>
      </c>
      <c r="G3" s="10" t="s">
        <v>4</v>
      </c>
      <c r="H3" s="10" t="s">
        <v>5</v>
      </c>
    </row>
    <row r="4" spans="2:8" x14ac:dyDescent="0.25">
      <c r="B4" s="13">
        <v>1</v>
      </c>
      <c r="C4" s="13">
        <v>2</v>
      </c>
      <c r="D4" s="13">
        <v>3</v>
      </c>
      <c r="E4" s="13">
        <v>4</v>
      </c>
      <c r="F4" s="13">
        <v>5</v>
      </c>
      <c r="G4" s="13" t="s">
        <v>69</v>
      </c>
      <c r="H4" s="13" t="s">
        <v>70</v>
      </c>
    </row>
    <row r="5" spans="2:8" ht="15.75" customHeight="1" x14ac:dyDescent="0.25">
      <c r="B5" s="160" t="s">
        <v>71</v>
      </c>
      <c r="C5" s="162">
        <f>C6</f>
        <v>442701.06</v>
      </c>
      <c r="D5" s="162">
        <f t="shared" ref="D5:F6" si="0">D6</f>
        <v>0</v>
      </c>
      <c r="E5" s="162">
        <f t="shared" si="0"/>
        <v>1870755</v>
      </c>
      <c r="F5" s="162">
        <f t="shared" si="0"/>
        <v>640648.69999999995</v>
      </c>
      <c r="G5" s="161">
        <f>(F5/C5)*100</f>
        <v>144.71361329019632</v>
      </c>
      <c r="H5" s="161">
        <f>(F5/E5)*100</f>
        <v>34.245462393525607</v>
      </c>
    </row>
    <row r="6" spans="2:8" x14ac:dyDescent="0.25">
      <c r="B6" s="34" t="s">
        <v>147</v>
      </c>
      <c r="C6" s="35">
        <f>C7</f>
        <v>442701.06</v>
      </c>
      <c r="D6" s="35">
        <f t="shared" si="0"/>
        <v>0</v>
      </c>
      <c r="E6" s="35">
        <f t="shared" si="0"/>
        <v>1870755</v>
      </c>
      <c r="F6" s="35">
        <f t="shared" si="0"/>
        <v>640648.69999999995</v>
      </c>
      <c r="G6" s="37">
        <f t="shared" ref="G6" si="1">(F6/C6)*100</f>
        <v>144.71361329019632</v>
      </c>
      <c r="H6" s="37">
        <f t="shared" ref="H6" si="2">(F6/E6)*100</f>
        <v>34.245462393525607</v>
      </c>
    </row>
    <row r="7" spans="2:8" x14ac:dyDescent="0.25">
      <c r="B7" s="78" t="s">
        <v>148</v>
      </c>
      <c r="C7" s="84">
        <f>C8</f>
        <v>442701.06</v>
      </c>
      <c r="D7" s="84"/>
      <c r="E7" s="84">
        <f>E8</f>
        <v>1870755</v>
      </c>
      <c r="F7" s="84">
        <f>F8</f>
        <v>640648.69999999995</v>
      </c>
      <c r="G7" s="42">
        <f>(F7/C7)*100</f>
        <v>144.71361329019632</v>
      </c>
      <c r="H7" s="42">
        <f>(C7/E7)*100</f>
        <v>23.664299173328416</v>
      </c>
    </row>
    <row r="8" spans="2:8" x14ac:dyDescent="0.25">
      <c r="B8" s="78" t="s">
        <v>149</v>
      </c>
      <c r="C8" s="84">
        <f>'[1]Posebni dio'!B7</f>
        <v>442701.06</v>
      </c>
      <c r="D8" s="84">
        <v>375592.63</v>
      </c>
      <c r="E8" s="84">
        <f>'[1]Posebni dio'!C7</f>
        <v>1870755</v>
      </c>
      <c r="F8" s="84">
        <f>'[1]Posebni dio'!D7</f>
        <v>640648.69999999995</v>
      </c>
      <c r="G8" s="42">
        <f>(F8/C8)*100</f>
        <v>144.71361329019632</v>
      </c>
      <c r="H8" s="42">
        <f>(C8/E8)*100</f>
        <v>23.664299173328416</v>
      </c>
    </row>
    <row r="9" spans="2:8" x14ac:dyDescent="0.25">
      <c r="C9" s="87"/>
      <c r="D9" s="87"/>
      <c r="E9" s="88"/>
    </row>
    <row r="11" spans="2:8" x14ac:dyDescent="0.25">
      <c r="B11" s="82"/>
      <c r="C11" s="82"/>
      <c r="D11" s="82"/>
      <c r="E11" s="82"/>
      <c r="F11" s="82"/>
      <c r="G11" s="82"/>
      <c r="H11" s="82"/>
    </row>
    <row r="12" spans="2:8" x14ac:dyDescent="0.25">
      <c r="B12" s="82"/>
      <c r="C12" s="82"/>
      <c r="D12" s="82"/>
      <c r="E12" s="82"/>
      <c r="F12" s="82"/>
      <c r="G12" s="82"/>
      <c r="H12" s="82"/>
    </row>
    <row r="13" spans="2:8" x14ac:dyDescent="0.25">
      <c r="B13" s="82"/>
      <c r="C13" s="82"/>
      <c r="D13" s="82"/>
      <c r="E13" s="82"/>
      <c r="F13" s="82"/>
      <c r="G13" s="82"/>
      <c r="H13" s="82"/>
    </row>
  </sheetData>
  <mergeCells count="1">
    <mergeCell ref="B1:H1"/>
  </mergeCells>
  <pageMargins left="0.7" right="0.7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0096F-A93D-4173-B35E-8299EDD34425}">
  <sheetPr>
    <pageSetUpPr fitToPage="1"/>
  </sheetPr>
  <dimension ref="B1:L22"/>
  <sheetViews>
    <sheetView workbookViewId="0">
      <selection activeCell="J40" sqref="J40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7" width="25.28515625" customWidth="1"/>
    <col min="8" max="8" width="25.28515625" hidden="1" customWidth="1"/>
    <col min="9" max="10" width="25.28515625" customWidth="1"/>
    <col min="11" max="12" width="15.7109375" customWidth="1"/>
  </cols>
  <sheetData>
    <row r="1" spans="2:12" ht="18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2:12" ht="15.75" customHeight="1" x14ac:dyDescent="0.25">
      <c r="B2" s="180" t="s">
        <v>27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</row>
    <row r="3" spans="2:12" ht="18" x14ac:dyDescent="0.25">
      <c r="B3" s="2"/>
      <c r="C3" s="2"/>
      <c r="D3" s="2"/>
      <c r="E3" s="2"/>
      <c r="F3" s="2"/>
      <c r="G3" s="2"/>
      <c r="H3" s="2"/>
      <c r="I3" s="2"/>
      <c r="J3" s="4"/>
      <c r="K3" s="4"/>
      <c r="L3" s="4"/>
    </row>
    <row r="4" spans="2:12" ht="18" customHeight="1" x14ac:dyDescent="0.25">
      <c r="B4" s="180" t="s">
        <v>150</v>
      </c>
      <c r="C4" s="180"/>
      <c r="D4" s="180"/>
      <c r="E4" s="180"/>
      <c r="F4" s="180"/>
      <c r="G4" s="180"/>
      <c r="H4" s="180"/>
      <c r="I4" s="180"/>
      <c r="J4" s="180"/>
      <c r="K4" s="180"/>
      <c r="L4" s="180"/>
    </row>
    <row r="5" spans="2:12" ht="15.75" customHeight="1" x14ac:dyDescent="0.25">
      <c r="B5" s="180" t="s">
        <v>151</v>
      </c>
      <c r="C5" s="180"/>
      <c r="D5" s="180"/>
      <c r="E5" s="180"/>
      <c r="F5" s="180"/>
      <c r="G5" s="180"/>
      <c r="H5" s="180"/>
      <c r="I5" s="180"/>
      <c r="J5" s="180"/>
      <c r="K5" s="180"/>
      <c r="L5" s="180"/>
    </row>
    <row r="6" spans="2:12" ht="18" x14ac:dyDescent="0.25">
      <c r="B6" s="2"/>
      <c r="C6" s="2"/>
      <c r="D6" s="2"/>
      <c r="E6" s="2"/>
      <c r="F6" s="2"/>
      <c r="G6" s="2"/>
      <c r="H6" s="2"/>
      <c r="I6" s="2"/>
      <c r="J6" s="4"/>
      <c r="K6" s="4"/>
      <c r="L6" s="4"/>
    </row>
    <row r="7" spans="2:12" ht="25.5" customHeight="1" x14ac:dyDescent="0.25">
      <c r="B7" s="182" t="s">
        <v>2</v>
      </c>
      <c r="C7" s="224"/>
      <c r="D7" s="224"/>
      <c r="E7" s="224"/>
      <c r="F7" s="183"/>
      <c r="G7" s="58" t="str">
        <f>'Rashodi prema funkcijskoj k '!C3</f>
        <v>OSTVARENJE/IZVRŠENJE 
1.-6.2025.</v>
      </c>
      <c r="H7" s="58" t="s">
        <v>152</v>
      </c>
      <c r="I7" s="58" t="str">
        <f>'Rashodi prema funkcijskoj k '!E3</f>
        <v>TEKUĆI PLAN 2026.</v>
      </c>
      <c r="J7" s="58" t="str">
        <f>'Rashodi prema funkcijskoj k '!F3</f>
        <v>OSTVARENJE/IZVRŠENJE 
1.-6.2026.</v>
      </c>
      <c r="K7" s="58" t="s">
        <v>4</v>
      </c>
      <c r="L7" s="58" t="s">
        <v>5</v>
      </c>
    </row>
    <row r="8" spans="2:12" x14ac:dyDescent="0.25">
      <c r="B8" s="182">
        <v>1</v>
      </c>
      <c r="C8" s="224"/>
      <c r="D8" s="224"/>
      <c r="E8" s="224"/>
      <c r="F8" s="183"/>
      <c r="G8" s="59">
        <v>2</v>
      </c>
      <c r="H8" s="59">
        <v>3</v>
      </c>
      <c r="I8" s="59">
        <v>3</v>
      </c>
      <c r="J8" s="59">
        <v>4</v>
      </c>
      <c r="K8" s="59" t="s">
        <v>6</v>
      </c>
      <c r="L8" s="59" t="s">
        <v>7</v>
      </c>
    </row>
    <row r="9" spans="2:12" ht="25.5" x14ac:dyDescent="0.25">
      <c r="B9" s="34">
        <v>8</v>
      </c>
      <c r="C9" s="34"/>
      <c r="D9" s="34"/>
      <c r="E9" s="34"/>
      <c r="F9" s="34" t="s">
        <v>153</v>
      </c>
      <c r="G9" s="35">
        <f>G10</f>
        <v>0</v>
      </c>
      <c r="H9" s="35">
        <f t="shared" ref="H9:L9" si="0">H10</f>
        <v>0</v>
      </c>
      <c r="I9" s="35">
        <f t="shared" si="0"/>
        <v>0</v>
      </c>
      <c r="J9" s="35">
        <f t="shared" si="0"/>
        <v>0</v>
      </c>
      <c r="K9" s="35">
        <f t="shared" si="0"/>
        <v>0</v>
      </c>
      <c r="L9" s="35">
        <f t="shared" si="0"/>
        <v>0</v>
      </c>
    </row>
    <row r="10" spans="2:12" x14ac:dyDescent="0.25">
      <c r="B10" s="34"/>
      <c r="C10" s="55">
        <v>84</v>
      </c>
      <c r="D10" s="55"/>
      <c r="E10" s="55"/>
      <c r="F10" s="55" t="s">
        <v>154</v>
      </c>
      <c r="G10" s="120">
        <v>0</v>
      </c>
      <c r="H10" s="120"/>
      <c r="I10" s="120"/>
      <c r="J10" s="121"/>
      <c r="K10" s="121"/>
      <c r="L10" s="121"/>
    </row>
    <row r="11" spans="2:12" ht="51" hidden="1" x14ac:dyDescent="0.25">
      <c r="B11" s="51"/>
      <c r="C11" s="51"/>
      <c r="D11" s="51">
        <v>841</v>
      </c>
      <c r="E11" s="51"/>
      <c r="F11" s="57" t="s">
        <v>155</v>
      </c>
      <c r="G11" s="89"/>
      <c r="H11" s="89"/>
      <c r="I11" s="89"/>
      <c r="J11" s="90"/>
      <c r="K11" s="90"/>
      <c r="L11" s="90"/>
    </row>
    <row r="12" spans="2:12" ht="25.5" hidden="1" x14ac:dyDescent="0.25">
      <c r="B12" s="51"/>
      <c r="C12" s="51"/>
      <c r="D12" s="51"/>
      <c r="E12" s="51">
        <v>8413</v>
      </c>
      <c r="F12" s="57" t="s">
        <v>156</v>
      </c>
      <c r="G12" s="89"/>
      <c r="H12" s="89"/>
      <c r="I12" s="89"/>
      <c r="J12" s="90"/>
      <c r="K12" s="90"/>
      <c r="L12" s="90"/>
    </row>
    <row r="13" spans="2:12" hidden="1" x14ac:dyDescent="0.25">
      <c r="B13" s="51"/>
      <c r="C13" s="51"/>
      <c r="D13" s="51"/>
      <c r="E13" s="54" t="s">
        <v>157</v>
      </c>
      <c r="F13" s="91"/>
      <c r="G13" s="89"/>
      <c r="H13" s="89"/>
      <c r="I13" s="89"/>
      <c r="J13" s="90"/>
      <c r="K13" s="90"/>
      <c r="L13" s="90"/>
    </row>
    <row r="14" spans="2:12" ht="25.5" x14ac:dyDescent="0.25">
      <c r="B14" s="92">
        <v>5</v>
      </c>
      <c r="C14" s="92"/>
      <c r="D14" s="92"/>
      <c r="E14" s="92"/>
      <c r="F14" s="93" t="s">
        <v>158</v>
      </c>
      <c r="G14" s="35">
        <f>G15</f>
        <v>0</v>
      </c>
      <c r="H14" s="35">
        <f t="shared" ref="H14:L14" si="1">H15</f>
        <v>0</v>
      </c>
      <c r="I14" s="35">
        <f t="shared" si="1"/>
        <v>0</v>
      </c>
      <c r="J14" s="35">
        <f t="shared" si="1"/>
        <v>0</v>
      </c>
      <c r="K14" s="35">
        <f t="shared" si="1"/>
        <v>0</v>
      </c>
      <c r="L14" s="35">
        <f t="shared" si="1"/>
        <v>0</v>
      </c>
    </row>
    <row r="15" spans="2:12" ht="25.5" x14ac:dyDescent="0.25">
      <c r="B15" s="55"/>
      <c r="C15" s="55">
        <v>54</v>
      </c>
      <c r="D15" s="55"/>
      <c r="E15" s="55"/>
      <c r="F15" s="94" t="s">
        <v>159</v>
      </c>
      <c r="G15" s="120">
        <v>0</v>
      </c>
      <c r="H15" s="120">
        <v>0</v>
      </c>
      <c r="I15" s="120">
        <v>0</v>
      </c>
      <c r="J15" s="120">
        <v>0</v>
      </c>
      <c r="K15" s="120">
        <v>0</v>
      </c>
      <c r="L15" s="120">
        <v>0</v>
      </c>
    </row>
    <row r="16" spans="2:12" ht="63.75" hidden="1" x14ac:dyDescent="0.25">
      <c r="B16" s="55"/>
      <c r="C16" s="55"/>
      <c r="D16" s="55">
        <v>541</v>
      </c>
      <c r="E16" s="57"/>
      <c r="F16" s="57" t="s">
        <v>160</v>
      </c>
      <c r="G16" s="89"/>
      <c r="H16" s="89"/>
      <c r="I16" s="95"/>
      <c r="J16" s="90"/>
      <c r="K16" s="90"/>
      <c r="L16" s="90"/>
    </row>
    <row r="17" spans="2:12" ht="38.25" hidden="1" x14ac:dyDescent="0.25">
      <c r="B17" s="55"/>
      <c r="C17" s="55"/>
      <c r="D17" s="55"/>
      <c r="E17" s="57">
        <v>5413</v>
      </c>
      <c r="F17" s="57" t="s">
        <v>161</v>
      </c>
      <c r="G17" s="89"/>
      <c r="H17" s="89"/>
      <c r="I17" s="95"/>
      <c r="J17" s="90"/>
      <c r="K17" s="90"/>
      <c r="L17" s="90"/>
    </row>
    <row r="18" spans="2:12" hidden="1" x14ac:dyDescent="0.25">
      <c r="B18" s="96"/>
      <c r="C18" s="92"/>
      <c r="D18" s="92"/>
      <c r="E18" s="92"/>
      <c r="F18" s="93" t="s">
        <v>157</v>
      </c>
      <c r="G18" s="89"/>
      <c r="H18" s="89"/>
      <c r="I18" s="89"/>
      <c r="J18" s="90"/>
      <c r="K18" s="90"/>
      <c r="L18" s="90"/>
    </row>
    <row r="20" spans="2:12" x14ac:dyDescent="0.25"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</row>
    <row r="21" spans="2:12" x14ac:dyDescent="0.25"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</row>
    <row r="22" spans="2:12" x14ac:dyDescent="0.25"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</row>
  </sheetData>
  <mergeCells count="5">
    <mergeCell ref="B2:L2"/>
    <mergeCell ref="B4:L4"/>
    <mergeCell ref="B5:L5"/>
    <mergeCell ref="B7:F7"/>
    <mergeCell ref="B8:F8"/>
  </mergeCells>
  <pageMargins left="0.7" right="0.7" top="0.75" bottom="0.75" header="0.3" footer="0.3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49599-C341-46FA-884F-83872A19A500}">
  <sheetPr>
    <pageSetUpPr fitToPage="1"/>
  </sheetPr>
  <dimension ref="B1:H33"/>
  <sheetViews>
    <sheetView workbookViewId="0">
      <selection activeCell="B4" sqref="B4:H18"/>
    </sheetView>
  </sheetViews>
  <sheetFormatPr defaultRowHeight="15" x14ac:dyDescent="0.25"/>
  <cols>
    <col min="2" max="2" width="37.7109375" customWidth="1"/>
    <col min="3" max="3" width="25.28515625" customWidth="1"/>
    <col min="4" max="4" width="25.28515625" hidden="1" customWidth="1"/>
    <col min="5" max="6" width="25.28515625" customWidth="1"/>
    <col min="7" max="8" width="15.7109375" customWidth="1"/>
  </cols>
  <sheetData>
    <row r="1" spans="2:8" ht="18" x14ac:dyDescent="0.25">
      <c r="B1" s="2"/>
      <c r="C1" s="2"/>
      <c r="D1" s="2"/>
      <c r="E1" s="2"/>
      <c r="F1" s="4"/>
      <c r="G1" s="4"/>
      <c r="H1" s="4"/>
    </row>
    <row r="2" spans="2:8" ht="15.75" customHeight="1" x14ac:dyDescent="0.25">
      <c r="B2" s="180" t="s">
        <v>162</v>
      </c>
      <c r="C2" s="180"/>
      <c r="D2" s="180"/>
      <c r="E2" s="180"/>
      <c r="F2" s="180"/>
      <c r="G2" s="180"/>
      <c r="H2" s="180"/>
    </row>
    <row r="3" spans="2:8" ht="18" x14ac:dyDescent="0.25">
      <c r="B3" s="2"/>
      <c r="C3" s="2"/>
      <c r="D3" s="2"/>
      <c r="E3" s="2"/>
      <c r="F3" s="4"/>
      <c r="G3" s="4"/>
      <c r="H3" s="4"/>
    </row>
    <row r="4" spans="2:8" ht="25.5" x14ac:dyDescent="0.25">
      <c r="B4" s="10" t="s">
        <v>2</v>
      </c>
      <c r="C4" s="10" t="str">
        <f>'Račun financiranja'!G7</f>
        <v>OSTVARENJE/IZVRŠENJE 
1.-6.2025.</v>
      </c>
      <c r="D4" s="10" t="s">
        <v>152</v>
      </c>
      <c r="E4" s="10" t="str">
        <f>'Račun financiranja'!I7</f>
        <v>TEKUĆI PLAN 2026.</v>
      </c>
      <c r="F4" s="10" t="str">
        <f>'Račun financiranja'!J7</f>
        <v>OSTVARENJE/IZVRŠENJE 
1.-6.2026.</v>
      </c>
      <c r="G4" s="10" t="s">
        <v>4</v>
      </c>
      <c r="H4" s="10" t="s">
        <v>5</v>
      </c>
    </row>
    <row r="5" spans="2:8" x14ac:dyDescent="0.25">
      <c r="B5" s="10">
        <v>1</v>
      </c>
      <c r="C5" s="10">
        <v>2</v>
      </c>
      <c r="D5" s="10">
        <v>3</v>
      </c>
      <c r="E5" s="10">
        <v>3</v>
      </c>
      <c r="F5" s="10">
        <v>4</v>
      </c>
      <c r="G5" s="10" t="s">
        <v>6</v>
      </c>
      <c r="H5" s="10" t="s">
        <v>7</v>
      </c>
    </row>
    <row r="6" spans="2:8" hidden="1" x14ac:dyDescent="0.25">
      <c r="B6" s="38" t="s">
        <v>163</v>
      </c>
      <c r="C6" s="85">
        <f>SUM(C7,C9,C11,C13,C16,C18)</f>
        <v>0</v>
      </c>
      <c r="D6" s="85">
        <f t="shared" ref="D6:F6" si="0">SUM(D7,D9,D11,D13,D16,D18)</f>
        <v>0</v>
      </c>
      <c r="E6" s="85">
        <f t="shared" si="0"/>
        <v>0</v>
      </c>
      <c r="F6" s="85">
        <f t="shared" si="0"/>
        <v>0</v>
      </c>
      <c r="G6" s="97"/>
      <c r="H6" s="97"/>
    </row>
    <row r="7" spans="2:8" x14ac:dyDescent="0.25">
      <c r="B7" s="34" t="s">
        <v>132</v>
      </c>
      <c r="C7" s="35">
        <f>C8</f>
        <v>0</v>
      </c>
      <c r="D7" s="35">
        <f t="shared" ref="D7:F7" si="1">D8</f>
        <v>0</v>
      </c>
      <c r="E7" s="35">
        <f t="shared" si="1"/>
        <v>0</v>
      </c>
      <c r="F7" s="35">
        <f t="shared" si="1"/>
        <v>0</v>
      </c>
      <c r="G7" s="35">
        <v>0</v>
      </c>
      <c r="H7" s="35">
        <v>0</v>
      </c>
    </row>
    <row r="8" spans="2:8" hidden="1" x14ac:dyDescent="0.25">
      <c r="B8" s="76" t="s">
        <v>133</v>
      </c>
      <c r="C8" s="56"/>
      <c r="D8" s="56"/>
      <c r="E8" s="56"/>
      <c r="F8" s="86"/>
      <c r="G8" s="35">
        <v>0</v>
      </c>
      <c r="H8" s="35">
        <v>0</v>
      </c>
    </row>
    <row r="9" spans="2:8" x14ac:dyDescent="0.25">
      <c r="B9" s="34" t="s">
        <v>134</v>
      </c>
      <c r="C9" s="35">
        <f>C10</f>
        <v>0</v>
      </c>
      <c r="D9" s="35">
        <f t="shared" ref="D9:F9" si="2">D10</f>
        <v>0</v>
      </c>
      <c r="E9" s="35">
        <f t="shared" si="2"/>
        <v>0</v>
      </c>
      <c r="F9" s="35">
        <f t="shared" si="2"/>
        <v>0</v>
      </c>
      <c r="G9" s="35">
        <v>0</v>
      </c>
      <c r="H9" s="35">
        <v>0</v>
      </c>
    </row>
    <row r="10" spans="2:8" hidden="1" x14ac:dyDescent="0.25">
      <c r="B10" s="78" t="s">
        <v>135</v>
      </c>
      <c r="C10" s="56"/>
      <c r="D10" s="56"/>
      <c r="E10" s="56"/>
      <c r="F10" s="86"/>
      <c r="G10" s="35">
        <v>0</v>
      </c>
      <c r="H10" s="35">
        <v>0</v>
      </c>
    </row>
    <row r="11" spans="2:8" x14ac:dyDescent="0.25">
      <c r="B11" s="34" t="s">
        <v>136</v>
      </c>
      <c r="C11" s="35">
        <f>C12</f>
        <v>0</v>
      </c>
      <c r="D11" s="35">
        <f t="shared" ref="D11:F11" si="3">D12</f>
        <v>0</v>
      </c>
      <c r="E11" s="35">
        <f t="shared" si="3"/>
        <v>0</v>
      </c>
      <c r="F11" s="35">
        <f t="shared" si="3"/>
        <v>0</v>
      </c>
      <c r="G11" s="35">
        <v>0</v>
      </c>
      <c r="H11" s="35">
        <v>0</v>
      </c>
    </row>
    <row r="12" spans="2:8" hidden="1" x14ac:dyDescent="0.25">
      <c r="B12" s="78" t="s">
        <v>137</v>
      </c>
      <c r="C12" s="56"/>
      <c r="D12" s="56"/>
      <c r="E12" s="74"/>
      <c r="F12" s="86"/>
      <c r="G12" s="35">
        <v>0</v>
      </c>
      <c r="H12" s="35">
        <v>0</v>
      </c>
    </row>
    <row r="13" spans="2:8" x14ac:dyDescent="0.25">
      <c r="B13" s="34" t="s">
        <v>138</v>
      </c>
      <c r="C13" s="35">
        <f>SUM(C14:C15)</f>
        <v>0</v>
      </c>
      <c r="D13" s="35">
        <f t="shared" ref="D13:F13" si="4">SUM(D14:D15)</f>
        <v>0</v>
      </c>
      <c r="E13" s="35">
        <f t="shared" si="4"/>
        <v>0</v>
      </c>
      <c r="F13" s="35">
        <f t="shared" si="4"/>
        <v>0</v>
      </c>
      <c r="G13" s="35">
        <v>0</v>
      </c>
      <c r="H13" s="35">
        <v>0</v>
      </c>
    </row>
    <row r="14" spans="2:8" hidden="1" x14ac:dyDescent="0.25">
      <c r="B14" s="78" t="s">
        <v>139</v>
      </c>
      <c r="C14" s="56"/>
      <c r="D14" s="56"/>
      <c r="E14" s="74"/>
      <c r="F14" s="86"/>
      <c r="G14" s="35">
        <v>0</v>
      </c>
      <c r="H14" s="35">
        <v>0</v>
      </c>
    </row>
    <row r="15" spans="2:8" hidden="1" x14ac:dyDescent="0.25">
      <c r="B15" s="78" t="s">
        <v>140</v>
      </c>
      <c r="C15" s="56"/>
      <c r="D15" s="56"/>
      <c r="E15" s="74"/>
      <c r="F15" s="86"/>
      <c r="G15" s="35">
        <v>0</v>
      </c>
      <c r="H15" s="35">
        <v>0</v>
      </c>
    </row>
    <row r="16" spans="2:8" x14ac:dyDescent="0.25">
      <c r="B16" s="34" t="s">
        <v>141</v>
      </c>
      <c r="C16" s="35">
        <f>C17</f>
        <v>0</v>
      </c>
      <c r="D16" s="35">
        <f t="shared" ref="D16:F16" si="5">D17</f>
        <v>0</v>
      </c>
      <c r="E16" s="35">
        <f t="shared" si="5"/>
        <v>0</v>
      </c>
      <c r="F16" s="35">
        <f t="shared" si="5"/>
        <v>0</v>
      </c>
      <c r="G16" s="35">
        <v>0</v>
      </c>
      <c r="H16" s="35">
        <v>0</v>
      </c>
    </row>
    <row r="17" spans="2:8" ht="15.75" hidden="1" customHeight="1" x14ac:dyDescent="0.25">
      <c r="B17" s="78" t="s">
        <v>142</v>
      </c>
      <c r="C17" s="56"/>
      <c r="D17" s="56"/>
      <c r="E17" s="74"/>
      <c r="F17" s="86"/>
      <c r="G17" s="35">
        <v>0</v>
      </c>
      <c r="H17" s="35">
        <v>0</v>
      </c>
    </row>
    <row r="18" spans="2:8" ht="38.25" x14ac:dyDescent="0.25">
      <c r="B18" s="34" t="s">
        <v>143</v>
      </c>
      <c r="C18" s="35">
        <f>C19</f>
        <v>0</v>
      </c>
      <c r="D18" s="35">
        <f t="shared" ref="D18:F18" si="6">D19</f>
        <v>0</v>
      </c>
      <c r="E18" s="35">
        <f t="shared" si="6"/>
        <v>0</v>
      </c>
      <c r="F18" s="35">
        <f t="shared" si="6"/>
        <v>0</v>
      </c>
      <c r="G18" s="35">
        <v>0</v>
      </c>
      <c r="H18" s="35">
        <v>0</v>
      </c>
    </row>
    <row r="19" spans="2:8" ht="38.25" hidden="1" x14ac:dyDescent="0.25">
      <c r="B19" s="78" t="s">
        <v>144</v>
      </c>
      <c r="C19" s="56"/>
      <c r="D19" s="56"/>
      <c r="E19" s="56"/>
      <c r="F19" s="86"/>
      <c r="G19" s="86"/>
      <c r="H19" s="86"/>
    </row>
    <row r="20" spans="2:8" x14ac:dyDescent="0.25">
      <c r="B20" s="38" t="s">
        <v>164</v>
      </c>
      <c r="C20" s="85">
        <f>SUM(C21,C23,C25,C27,C30,C32)</f>
        <v>0</v>
      </c>
      <c r="D20" s="85">
        <f t="shared" ref="D20:F20" si="7">SUM(D21,D23,D25,D27,D30,D32)</f>
        <v>0</v>
      </c>
      <c r="E20" s="85">
        <f t="shared" si="7"/>
        <v>0</v>
      </c>
      <c r="F20" s="85">
        <f t="shared" si="7"/>
        <v>0</v>
      </c>
      <c r="G20" s="97"/>
      <c r="H20" s="97"/>
    </row>
    <row r="21" spans="2:8" x14ac:dyDescent="0.25">
      <c r="B21" s="34" t="s">
        <v>132</v>
      </c>
      <c r="C21" s="35">
        <f>C22</f>
        <v>0</v>
      </c>
      <c r="D21" s="35">
        <f t="shared" ref="D21:H21" si="8">D22</f>
        <v>0</v>
      </c>
      <c r="E21" s="35">
        <f t="shared" si="8"/>
        <v>0</v>
      </c>
      <c r="F21" s="35">
        <f t="shared" si="8"/>
        <v>0</v>
      </c>
      <c r="G21" s="35">
        <f t="shared" si="8"/>
        <v>0</v>
      </c>
      <c r="H21" s="35">
        <f t="shared" si="8"/>
        <v>0</v>
      </c>
    </row>
    <row r="22" spans="2:8" x14ac:dyDescent="0.25">
      <c r="B22" s="76" t="s">
        <v>133</v>
      </c>
      <c r="C22" s="56"/>
      <c r="D22" s="56"/>
      <c r="E22" s="74"/>
      <c r="F22" s="86"/>
      <c r="G22" s="86"/>
      <c r="H22" s="86"/>
    </row>
    <row r="23" spans="2:8" x14ac:dyDescent="0.25">
      <c r="B23" s="34" t="s">
        <v>134</v>
      </c>
      <c r="C23" s="35">
        <f>C24</f>
        <v>0</v>
      </c>
      <c r="D23" s="35">
        <f t="shared" ref="D23:H23" si="9">D24</f>
        <v>0</v>
      </c>
      <c r="E23" s="35">
        <f t="shared" si="9"/>
        <v>0</v>
      </c>
      <c r="F23" s="35">
        <f t="shared" si="9"/>
        <v>0</v>
      </c>
      <c r="G23" s="35">
        <f t="shared" si="9"/>
        <v>0</v>
      </c>
      <c r="H23" s="35">
        <f t="shared" si="9"/>
        <v>0</v>
      </c>
    </row>
    <row r="24" spans="2:8" x14ac:dyDescent="0.25">
      <c r="B24" s="78" t="s">
        <v>135</v>
      </c>
      <c r="C24" s="56"/>
      <c r="D24" s="56"/>
      <c r="E24" s="74"/>
      <c r="F24" s="86"/>
      <c r="G24" s="86"/>
      <c r="H24" s="86"/>
    </row>
    <row r="25" spans="2:8" x14ac:dyDescent="0.25">
      <c r="B25" s="34" t="s">
        <v>136</v>
      </c>
      <c r="C25" s="35">
        <f>C26</f>
        <v>0</v>
      </c>
      <c r="D25" s="35">
        <f t="shared" ref="D25:H25" si="10">D26</f>
        <v>0</v>
      </c>
      <c r="E25" s="35">
        <f t="shared" si="10"/>
        <v>0</v>
      </c>
      <c r="F25" s="35">
        <f t="shared" si="10"/>
        <v>0</v>
      </c>
      <c r="G25" s="35">
        <f t="shared" si="10"/>
        <v>0</v>
      </c>
      <c r="H25" s="35">
        <f t="shared" si="10"/>
        <v>0</v>
      </c>
    </row>
    <row r="26" spans="2:8" x14ac:dyDescent="0.25">
      <c r="B26" s="78" t="s">
        <v>137</v>
      </c>
      <c r="C26" s="86"/>
      <c r="D26" s="86"/>
      <c r="E26" s="86"/>
      <c r="F26" s="86"/>
      <c r="G26" s="86"/>
      <c r="H26" s="86"/>
    </row>
    <row r="27" spans="2:8" x14ac:dyDescent="0.25">
      <c r="B27" s="34" t="s">
        <v>138</v>
      </c>
      <c r="C27" s="35">
        <f>SUM(C28:C29)</f>
        <v>0</v>
      </c>
      <c r="D27" s="35">
        <f t="shared" ref="D27:H27" si="11">SUM(D28:D29)</f>
        <v>0</v>
      </c>
      <c r="E27" s="35">
        <f t="shared" si="11"/>
        <v>0</v>
      </c>
      <c r="F27" s="35">
        <f t="shared" si="11"/>
        <v>0</v>
      </c>
      <c r="G27" s="35">
        <f t="shared" si="11"/>
        <v>0</v>
      </c>
      <c r="H27" s="35">
        <f t="shared" si="11"/>
        <v>0</v>
      </c>
    </row>
    <row r="28" spans="2:8" x14ac:dyDescent="0.25">
      <c r="B28" s="78" t="s">
        <v>139</v>
      </c>
      <c r="C28" s="35"/>
      <c r="D28" s="35"/>
      <c r="E28" s="35"/>
      <c r="F28" s="35"/>
      <c r="G28" s="86"/>
      <c r="H28" s="86"/>
    </row>
    <row r="29" spans="2:8" x14ac:dyDescent="0.25">
      <c r="B29" s="78" t="s">
        <v>140</v>
      </c>
      <c r="C29" s="35"/>
      <c r="D29" s="35"/>
      <c r="E29" s="35"/>
      <c r="F29" s="35"/>
      <c r="G29" s="86"/>
      <c r="H29" s="86"/>
    </row>
    <row r="30" spans="2:8" x14ac:dyDescent="0.25">
      <c r="B30" s="34" t="s">
        <v>141</v>
      </c>
      <c r="C30" s="35">
        <f>C31</f>
        <v>0</v>
      </c>
      <c r="D30" s="35">
        <f t="shared" ref="D30:H30" si="12">D31</f>
        <v>0</v>
      </c>
      <c r="E30" s="35">
        <f t="shared" si="12"/>
        <v>0</v>
      </c>
      <c r="F30" s="35">
        <f t="shared" si="12"/>
        <v>0</v>
      </c>
      <c r="G30" s="35">
        <f t="shared" si="12"/>
        <v>0</v>
      </c>
      <c r="H30" s="35">
        <f t="shared" si="12"/>
        <v>0</v>
      </c>
    </row>
    <row r="31" spans="2:8" x14ac:dyDescent="0.25">
      <c r="B31" s="78" t="s">
        <v>142</v>
      </c>
      <c r="C31" s="35"/>
      <c r="D31" s="35"/>
      <c r="E31" s="35"/>
      <c r="F31" s="35"/>
      <c r="G31" s="86"/>
      <c r="H31" s="86"/>
    </row>
    <row r="32" spans="2:8" ht="38.25" x14ac:dyDescent="0.25">
      <c r="B32" s="34" t="s">
        <v>143</v>
      </c>
      <c r="C32" s="35">
        <f>C33</f>
        <v>0</v>
      </c>
      <c r="D32" s="35">
        <f t="shared" ref="D32:H32" si="13">D33</f>
        <v>0</v>
      </c>
      <c r="E32" s="35">
        <f t="shared" si="13"/>
        <v>0</v>
      </c>
      <c r="F32" s="35">
        <f t="shared" si="13"/>
        <v>0</v>
      </c>
      <c r="G32" s="35">
        <f t="shared" si="13"/>
        <v>0</v>
      </c>
      <c r="H32" s="35">
        <f t="shared" si="13"/>
        <v>0</v>
      </c>
    </row>
    <row r="33" spans="2:8" ht="38.25" x14ac:dyDescent="0.25">
      <c r="B33" s="78" t="s">
        <v>144</v>
      </c>
      <c r="C33" s="35"/>
      <c r="D33" s="35"/>
      <c r="E33" s="35"/>
      <c r="F33" s="35"/>
      <c r="G33" s="86"/>
      <c r="H33" s="86"/>
    </row>
  </sheetData>
  <mergeCells count="1">
    <mergeCell ref="B2:H2"/>
  </mergeCells>
  <pageMargins left="0.7" right="0.7" top="0.75" bottom="0.75" header="0.3" footer="0.3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3FE93-28DF-4855-B992-DC19187FA408}">
  <sheetPr>
    <pageSetUpPr fitToPage="1"/>
  </sheetPr>
  <dimension ref="B1:J288"/>
  <sheetViews>
    <sheetView tabSelected="1" topLeftCell="A5" zoomScaleNormal="100" workbookViewId="0">
      <pane ySplit="1" topLeftCell="A267" activePane="bottomLeft" state="frozen"/>
      <selection activeCell="B5" sqref="B5"/>
      <selection pane="bottomLeft" activeCell="F206" sqref="F206"/>
    </sheetView>
  </sheetViews>
  <sheetFormatPr defaultRowHeight="15" x14ac:dyDescent="0.25"/>
  <cols>
    <col min="2" max="2" width="28.85546875" customWidth="1"/>
    <col min="3" max="3" width="47.5703125" customWidth="1"/>
    <col min="4" max="4" width="24.28515625" bestFit="1" customWidth="1"/>
    <col min="5" max="5" width="18.7109375" bestFit="1" customWidth="1"/>
    <col min="6" max="6" width="24.28515625" bestFit="1" customWidth="1"/>
    <col min="7" max="8" width="9.28515625" bestFit="1" customWidth="1"/>
  </cols>
  <sheetData>
    <row r="1" spans="2:10" ht="18" hidden="1" customHeight="1" x14ac:dyDescent="0.25">
      <c r="B1" s="180" t="s">
        <v>165</v>
      </c>
      <c r="C1" s="180"/>
      <c r="D1" s="180"/>
      <c r="E1" s="180"/>
      <c r="F1" s="180"/>
      <c r="G1" s="180"/>
      <c r="H1" s="5"/>
    </row>
    <row r="2" spans="2:10" ht="18" hidden="1" x14ac:dyDescent="0.25">
      <c r="B2" s="2"/>
      <c r="C2" s="2"/>
      <c r="D2" s="2"/>
      <c r="E2" s="2"/>
      <c r="F2" s="2"/>
      <c r="G2" s="4"/>
      <c r="H2" s="4"/>
    </row>
    <row r="3" spans="2:10" ht="15.75" hidden="1" x14ac:dyDescent="0.25">
      <c r="B3" s="181" t="s">
        <v>166</v>
      </c>
      <c r="C3" s="181"/>
      <c r="D3" s="181"/>
      <c r="E3" s="181"/>
      <c r="F3" s="181"/>
      <c r="G3" s="181"/>
    </row>
    <row r="4" spans="2:10" ht="18" hidden="1" x14ac:dyDescent="0.25">
      <c r="B4" s="2"/>
      <c r="C4" s="2"/>
      <c r="D4" s="2"/>
      <c r="E4" s="2"/>
      <c r="F4" s="2"/>
      <c r="G4" s="4"/>
    </row>
    <row r="5" spans="2:10" ht="25.5" x14ac:dyDescent="0.25">
      <c r="B5" s="182" t="s">
        <v>2</v>
      </c>
      <c r="C5" s="183"/>
      <c r="D5" s="58" t="str">
        <f>'Račun fin prema izvorima f'!C4</f>
        <v>OSTVARENJE/IZVRŠENJE 
1.-6.2025.</v>
      </c>
      <c r="E5" s="10" t="str">
        <f>'Račun fin prema izvorima f'!E4</f>
        <v>TEKUĆI PLAN 2026.</v>
      </c>
      <c r="F5" s="10" t="str">
        <f>'Račun fin prema izvorima f'!F4</f>
        <v>OSTVARENJE/IZVRŠENJE 
1.-6.2026.</v>
      </c>
      <c r="G5" s="10" t="s">
        <v>5</v>
      </c>
      <c r="H5" s="10" t="s">
        <v>5</v>
      </c>
    </row>
    <row r="6" spans="2:10" s="98" customFormat="1" ht="11.25" x14ac:dyDescent="0.2">
      <c r="B6" s="184">
        <v>1</v>
      </c>
      <c r="C6" s="185"/>
      <c r="D6" s="59">
        <v>2</v>
      </c>
      <c r="E6" s="59">
        <v>3</v>
      </c>
      <c r="F6" s="59">
        <v>4</v>
      </c>
      <c r="G6" s="13" t="s">
        <v>264</v>
      </c>
      <c r="H6" s="13" t="s">
        <v>265</v>
      </c>
    </row>
    <row r="7" spans="2:10" x14ac:dyDescent="0.25">
      <c r="B7" s="155">
        <v>7715</v>
      </c>
      <c r="C7" s="156" t="s">
        <v>167</v>
      </c>
      <c r="D7" s="99">
        <f>D8</f>
        <v>442701.06</v>
      </c>
      <c r="E7" s="99">
        <f>E8</f>
        <v>1870755</v>
      </c>
      <c r="F7" s="99">
        <f>F8</f>
        <v>640648.69999999995</v>
      </c>
      <c r="G7" s="100">
        <f>(F7/E7)*100</f>
        <v>34.245462393525607</v>
      </c>
      <c r="H7" s="100">
        <f>F7/D7*100</f>
        <v>144.71361329019632</v>
      </c>
    </row>
    <row r="8" spans="2:10" x14ac:dyDescent="0.25">
      <c r="B8" s="101">
        <v>22187</v>
      </c>
      <c r="C8" s="157" t="s">
        <v>168</v>
      </c>
      <c r="D8" s="154">
        <f>SUM(D9,D11,D13,D15,D20,D22)</f>
        <v>442701.06</v>
      </c>
      <c r="E8" s="102">
        <f t="shared" ref="E8:F8" si="0">SUM(E9,E11,E13,E15,E20,E22)</f>
        <v>1870755</v>
      </c>
      <c r="F8" s="102">
        <f t="shared" si="0"/>
        <v>640648.69999999995</v>
      </c>
      <c r="G8" s="102">
        <f t="shared" ref="G8:G71" si="1">(F8/E8)*100</f>
        <v>34.245462393525607</v>
      </c>
      <c r="H8" s="102">
        <f t="shared" ref="H8" si="2">F8/D8*100</f>
        <v>144.71361329019632</v>
      </c>
    </row>
    <row r="9" spans="2:10" x14ac:dyDescent="0.25">
      <c r="B9" s="166" t="s">
        <v>169</v>
      </c>
      <c r="C9" s="167" t="s">
        <v>170</v>
      </c>
      <c r="D9" s="164">
        <f>D10</f>
        <v>256842.01</v>
      </c>
      <c r="E9" s="165">
        <f t="shared" ref="E9:F9" si="3">E10</f>
        <v>700000</v>
      </c>
      <c r="F9" s="164">
        <f t="shared" si="3"/>
        <v>316179.20000000001</v>
      </c>
      <c r="G9" s="164">
        <f t="shared" si="1"/>
        <v>45.168457142857143</v>
      </c>
      <c r="H9" s="164">
        <f>F9/D9*100</f>
        <v>123.10260303600646</v>
      </c>
    </row>
    <row r="10" spans="2:10" x14ac:dyDescent="0.25">
      <c r="B10" s="76" t="s">
        <v>171</v>
      </c>
      <c r="C10" s="103" t="s">
        <v>170</v>
      </c>
      <c r="D10" s="111">
        <f>D28</f>
        <v>256842.01</v>
      </c>
      <c r="E10" s="111">
        <f t="shared" ref="E10:F10" si="4">E28</f>
        <v>700000</v>
      </c>
      <c r="F10" s="111">
        <f t="shared" si="4"/>
        <v>316179.20000000001</v>
      </c>
      <c r="G10" s="45">
        <f t="shared" si="1"/>
        <v>45.168457142857143</v>
      </c>
      <c r="H10" s="45">
        <f t="shared" ref="H10:H72" si="5">F10/D10*100</f>
        <v>123.10260303600646</v>
      </c>
    </row>
    <row r="11" spans="2:10" x14ac:dyDescent="0.25">
      <c r="B11" s="166" t="s">
        <v>172</v>
      </c>
      <c r="C11" s="167" t="s">
        <v>173</v>
      </c>
      <c r="D11" s="164">
        <f>D12</f>
        <v>31723.59</v>
      </c>
      <c r="E11" s="165">
        <f t="shared" ref="E11:F11" si="6">E12</f>
        <v>122023</v>
      </c>
      <c r="F11" s="164">
        <f t="shared" si="6"/>
        <v>68043.540000000008</v>
      </c>
      <c r="G11" s="164">
        <f t="shared" si="1"/>
        <v>55.762880768379745</v>
      </c>
      <c r="H11" s="164">
        <f t="shared" si="5"/>
        <v>214.48877633332168</v>
      </c>
    </row>
    <row r="12" spans="2:10" x14ac:dyDescent="0.25">
      <c r="B12" s="78" t="s">
        <v>174</v>
      </c>
      <c r="C12" s="103" t="s">
        <v>173</v>
      </c>
      <c r="D12" s="111">
        <f>D52</f>
        <v>31723.59</v>
      </c>
      <c r="E12" s="111">
        <f t="shared" ref="E12:F12" si="7">E52</f>
        <v>122023</v>
      </c>
      <c r="F12" s="111">
        <f t="shared" si="7"/>
        <v>68043.540000000008</v>
      </c>
      <c r="G12" s="45">
        <f t="shared" si="1"/>
        <v>55.762880768379745</v>
      </c>
      <c r="H12" s="45">
        <f t="shared" si="5"/>
        <v>214.48877633332168</v>
      </c>
    </row>
    <row r="13" spans="2:10" x14ac:dyDescent="0.25">
      <c r="B13" s="166" t="s">
        <v>175</v>
      </c>
      <c r="C13" s="167" t="s">
        <v>176</v>
      </c>
      <c r="D13" s="164">
        <f>D14</f>
        <v>61097.159999999989</v>
      </c>
      <c r="E13" s="165">
        <f t="shared" ref="E13:F13" si="8">E14</f>
        <v>110000</v>
      </c>
      <c r="F13" s="164">
        <f t="shared" si="8"/>
        <v>59242.42</v>
      </c>
      <c r="G13" s="164">
        <f t="shared" si="1"/>
        <v>53.856745454545454</v>
      </c>
      <c r="H13" s="164">
        <f t="shared" si="5"/>
        <v>96.964277881328712</v>
      </c>
    </row>
    <row r="14" spans="2:10" x14ac:dyDescent="0.25">
      <c r="B14" s="78" t="s">
        <v>177</v>
      </c>
      <c r="C14" s="103" t="s">
        <v>178</v>
      </c>
      <c r="D14" s="111">
        <f>D104</f>
        <v>61097.159999999989</v>
      </c>
      <c r="E14" s="111">
        <f t="shared" ref="E14:F14" si="9">E104</f>
        <v>110000</v>
      </c>
      <c r="F14" s="111">
        <f t="shared" si="9"/>
        <v>59242.42</v>
      </c>
      <c r="G14" s="45">
        <f t="shared" si="1"/>
        <v>53.856745454545454</v>
      </c>
      <c r="H14" s="45">
        <f t="shared" si="5"/>
        <v>96.964277881328712</v>
      </c>
      <c r="J14" s="104"/>
    </row>
    <row r="15" spans="2:10" x14ac:dyDescent="0.25">
      <c r="B15" s="166" t="s">
        <v>179</v>
      </c>
      <c r="C15" s="167" t="s">
        <v>180</v>
      </c>
      <c r="D15" s="164">
        <f>SUM(D16:D19)</f>
        <v>93038.299999999988</v>
      </c>
      <c r="E15" s="165">
        <f t="shared" ref="E15:F15" si="10">SUM(E16:E19)</f>
        <v>918732</v>
      </c>
      <c r="F15" s="164">
        <f t="shared" si="10"/>
        <v>182757.52999999997</v>
      </c>
      <c r="G15" s="164">
        <f t="shared" si="1"/>
        <v>19.892365782404443</v>
      </c>
      <c r="H15" s="164">
        <f t="shared" si="5"/>
        <v>196.43257669153456</v>
      </c>
    </row>
    <row r="16" spans="2:10" x14ac:dyDescent="0.25">
      <c r="B16" s="78" t="s">
        <v>293</v>
      </c>
      <c r="C16" s="103" t="s">
        <v>295</v>
      </c>
      <c r="D16" s="111">
        <f>D153</f>
        <v>0</v>
      </c>
      <c r="E16" s="111">
        <f t="shared" ref="E16:F16" si="11">E153</f>
        <v>100000</v>
      </c>
      <c r="F16" s="111">
        <f t="shared" si="11"/>
        <v>88977.76</v>
      </c>
      <c r="G16" s="45">
        <v>0</v>
      </c>
      <c r="H16" s="45">
        <v>0</v>
      </c>
    </row>
    <row r="17" spans="2:8" x14ac:dyDescent="0.25">
      <c r="B17" s="78" t="s">
        <v>181</v>
      </c>
      <c r="C17" s="103" t="s">
        <v>182</v>
      </c>
      <c r="D17" s="111">
        <f>D162</f>
        <v>14555.25</v>
      </c>
      <c r="E17" s="111">
        <f t="shared" ref="E17:F17" si="12">E162</f>
        <v>0</v>
      </c>
      <c r="F17" s="111">
        <f t="shared" si="12"/>
        <v>0</v>
      </c>
      <c r="G17" s="45">
        <v>0</v>
      </c>
      <c r="H17" s="45">
        <f t="shared" si="5"/>
        <v>0</v>
      </c>
    </row>
    <row r="18" spans="2:8" x14ac:dyDescent="0.25">
      <c r="B18" s="78" t="s">
        <v>183</v>
      </c>
      <c r="C18" s="103" t="s">
        <v>184</v>
      </c>
      <c r="D18" s="111">
        <f>D185</f>
        <v>78483.049999999988</v>
      </c>
      <c r="E18" s="111">
        <f t="shared" ref="E18:F18" si="13">E185</f>
        <v>325756</v>
      </c>
      <c r="F18" s="111">
        <f t="shared" si="13"/>
        <v>66817.72</v>
      </c>
      <c r="G18" s="45">
        <f t="shared" si="1"/>
        <v>20.511585358366386</v>
      </c>
      <c r="H18" s="45">
        <f t="shared" si="5"/>
        <v>85.136497625920512</v>
      </c>
    </row>
    <row r="19" spans="2:8" x14ac:dyDescent="0.25">
      <c r="B19" s="78" t="s">
        <v>294</v>
      </c>
      <c r="C19" s="103" t="s">
        <v>296</v>
      </c>
      <c r="D19" s="111">
        <f>D235</f>
        <v>0</v>
      </c>
      <c r="E19" s="111">
        <f>E235</f>
        <v>492976</v>
      </c>
      <c r="F19" s="111">
        <f>F235</f>
        <v>26962.050000000003</v>
      </c>
      <c r="G19" s="45">
        <v>0</v>
      </c>
      <c r="H19" s="45">
        <v>0</v>
      </c>
    </row>
    <row r="20" spans="2:8" x14ac:dyDescent="0.25">
      <c r="B20" s="166" t="s">
        <v>185</v>
      </c>
      <c r="C20" s="167" t="s">
        <v>186</v>
      </c>
      <c r="D20" s="164">
        <f>D21</f>
        <v>0</v>
      </c>
      <c r="E20" s="165">
        <f t="shared" ref="E20:F20" si="14">E21</f>
        <v>5000</v>
      </c>
      <c r="F20" s="164">
        <f t="shared" si="14"/>
        <v>10</v>
      </c>
      <c r="G20" s="164">
        <f t="shared" si="1"/>
        <v>0.2</v>
      </c>
      <c r="H20" s="164">
        <v>0</v>
      </c>
    </row>
    <row r="21" spans="2:8" x14ac:dyDescent="0.25">
      <c r="B21" s="78" t="s">
        <v>187</v>
      </c>
      <c r="C21" s="103" t="s">
        <v>186</v>
      </c>
      <c r="D21" s="111">
        <f>D215</f>
        <v>0</v>
      </c>
      <c r="E21" s="111">
        <f t="shared" ref="E21:F21" si="15">E215</f>
        <v>5000</v>
      </c>
      <c r="F21" s="111">
        <f t="shared" si="15"/>
        <v>10</v>
      </c>
      <c r="G21" s="45">
        <f t="shared" si="1"/>
        <v>0.2</v>
      </c>
      <c r="H21" s="45">
        <v>0</v>
      </c>
    </row>
    <row r="22" spans="2:8" ht="15" customHeight="1" x14ac:dyDescent="0.25">
      <c r="B22" s="166" t="s">
        <v>188</v>
      </c>
      <c r="C22" s="167" t="s">
        <v>189</v>
      </c>
      <c r="D22" s="164">
        <f>D23</f>
        <v>0</v>
      </c>
      <c r="E22" s="165">
        <f t="shared" ref="E22:F22" si="16">E23</f>
        <v>15000</v>
      </c>
      <c r="F22" s="164">
        <f t="shared" si="16"/>
        <v>14416.01</v>
      </c>
      <c r="G22" s="164">
        <f t="shared" si="1"/>
        <v>96.106733333333338</v>
      </c>
      <c r="H22" s="164">
        <v>0</v>
      </c>
    </row>
    <row r="23" spans="2:8" ht="25.5" x14ac:dyDescent="0.25">
      <c r="B23" s="78" t="s">
        <v>190</v>
      </c>
      <c r="C23" s="103" t="s">
        <v>189</v>
      </c>
      <c r="D23" s="111">
        <f>D221</f>
        <v>0</v>
      </c>
      <c r="E23" s="111">
        <f t="shared" ref="E23:F23" si="17">E221</f>
        <v>15000</v>
      </c>
      <c r="F23" s="111">
        <f t="shared" si="17"/>
        <v>14416.01</v>
      </c>
      <c r="G23" s="142">
        <f t="shared" si="1"/>
        <v>96.106733333333338</v>
      </c>
      <c r="H23" s="142">
        <v>0</v>
      </c>
    </row>
    <row r="24" spans="2:8" x14ac:dyDescent="0.25">
      <c r="B24" s="186" t="s">
        <v>191</v>
      </c>
      <c r="C24" s="187"/>
      <c r="D24" s="112">
        <f>D25</f>
        <v>442701.06</v>
      </c>
      <c r="E24" s="112">
        <f>E25</f>
        <v>1277779</v>
      </c>
      <c r="F24" s="100">
        <f>F25</f>
        <v>524708.89</v>
      </c>
      <c r="G24" s="100">
        <f t="shared" si="1"/>
        <v>41.064134721262441</v>
      </c>
      <c r="H24" s="100">
        <f t="shared" si="5"/>
        <v>118.5244259410628</v>
      </c>
    </row>
    <row r="25" spans="2:8" x14ac:dyDescent="0.25">
      <c r="B25" s="186" t="s">
        <v>192</v>
      </c>
      <c r="C25" s="187"/>
      <c r="D25" s="112">
        <f>SUM(D26,D50)</f>
        <v>442701.06</v>
      </c>
      <c r="E25" s="112">
        <f>SUM(E26,E50)</f>
        <v>1277779</v>
      </c>
      <c r="F25" s="105">
        <f>SUM(F26,F50)</f>
        <v>524708.89</v>
      </c>
      <c r="G25" s="100">
        <f t="shared" si="1"/>
        <v>41.064134721262441</v>
      </c>
      <c r="H25" s="100">
        <f t="shared" si="5"/>
        <v>118.5244259410628</v>
      </c>
    </row>
    <row r="26" spans="2:8" x14ac:dyDescent="0.25">
      <c r="B26" s="189" t="s">
        <v>193</v>
      </c>
      <c r="C26" s="190"/>
      <c r="D26" s="136">
        <f t="shared" ref="D26:F27" si="18">D27</f>
        <v>256842.01</v>
      </c>
      <c r="E26" s="137">
        <f t="shared" si="18"/>
        <v>700000</v>
      </c>
      <c r="F26" s="137">
        <f t="shared" si="18"/>
        <v>316179.20000000001</v>
      </c>
      <c r="G26" s="138">
        <f t="shared" si="1"/>
        <v>45.168457142857143</v>
      </c>
      <c r="H26" s="138">
        <f t="shared" si="5"/>
        <v>123.10260303600646</v>
      </c>
    </row>
    <row r="27" spans="2:8" x14ac:dyDescent="0.25">
      <c r="B27" s="175" t="s">
        <v>194</v>
      </c>
      <c r="C27" s="176"/>
      <c r="D27" s="106">
        <f>D28</f>
        <v>256842.01</v>
      </c>
      <c r="E27" s="110">
        <f t="shared" si="18"/>
        <v>700000</v>
      </c>
      <c r="F27" s="106">
        <f t="shared" si="18"/>
        <v>316179.20000000001</v>
      </c>
      <c r="G27" s="106">
        <f t="shared" si="1"/>
        <v>45.168457142857143</v>
      </c>
      <c r="H27" s="106">
        <f t="shared" si="5"/>
        <v>123.10260303600646</v>
      </c>
    </row>
    <row r="28" spans="2:8" x14ac:dyDescent="0.25">
      <c r="B28" s="177" t="s">
        <v>195</v>
      </c>
      <c r="C28" s="171"/>
      <c r="D28" s="133">
        <f>SUM(D29,D43)</f>
        <v>256842.01</v>
      </c>
      <c r="E28" s="134">
        <f>SUM(E29,E43)</f>
        <v>700000</v>
      </c>
      <c r="F28" s="134">
        <f>SUM(F30,F34,F44,F48)</f>
        <v>316179.20000000001</v>
      </c>
      <c r="G28" s="134">
        <f t="shared" si="1"/>
        <v>45.168457142857143</v>
      </c>
      <c r="H28" s="135">
        <f t="shared" si="5"/>
        <v>123.10260303600646</v>
      </c>
    </row>
    <row r="29" spans="2:8" x14ac:dyDescent="0.25">
      <c r="B29" s="173" t="s">
        <v>196</v>
      </c>
      <c r="C29" s="173"/>
      <c r="D29" s="139">
        <f>SUM(D30,D34)</f>
        <v>256842.01</v>
      </c>
      <c r="E29" s="139">
        <f>SUM(E30,E34)</f>
        <v>700000</v>
      </c>
      <c r="F29" s="139">
        <f>SUM(F30,F34)</f>
        <v>316179.20000000001</v>
      </c>
      <c r="G29" s="140">
        <f t="shared" si="1"/>
        <v>45.168457142857143</v>
      </c>
      <c r="H29" s="140">
        <f t="shared" si="5"/>
        <v>123.10260303600646</v>
      </c>
    </row>
    <row r="30" spans="2:8" x14ac:dyDescent="0.25">
      <c r="B30" s="174" t="s">
        <v>197</v>
      </c>
      <c r="C30" s="178"/>
      <c r="D30" s="113">
        <f>SUM(D31:D33)</f>
        <v>247180.17</v>
      </c>
      <c r="E30" s="113">
        <f t="shared" ref="E30:F30" si="19">SUM(E31:E33)</f>
        <v>577360</v>
      </c>
      <c r="F30" s="113">
        <f t="shared" si="19"/>
        <v>281078.53000000003</v>
      </c>
      <c r="G30" s="107">
        <f t="shared" si="1"/>
        <v>48.683408964943887</v>
      </c>
      <c r="H30" s="107">
        <f t="shared" si="5"/>
        <v>113.71402892068568</v>
      </c>
    </row>
    <row r="31" spans="2:8" x14ac:dyDescent="0.25">
      <c r="B31" s="168" t="s">
        <v>198</v>
      </c>
      <c r="C31" s="168"/>
      <c r="D31" s="114">
        <v>206814.39</v>
      </c>
      <c r="E31" s="114">
        <v>482368</v>
      </c>
      <c r="F31" s="114">
        <v>236118.6</v>
      </c>
      <c r="G31" s="45">
        <f t="shared" si="1"/>
        <v>48.949888881517843</v>
      </c>
      <c r="H31" s="45">
        <f t="shared" si="5"/>
        <v>114.16932835282883</v>
      </c>
    </row>
    <row r="32" spans="2:8" x14ac:dyDescent="0.25">
      <c r="B32" s="168" t="s">
        <v>199</v>
      </c>
      <c r="C32" s="168"/>
      <c r="D32" s="114">
        <v>6241.44</v>
      </c>
      <c r="E32" s="114">
        <v>13883</v>
      </c>
      <c r="F32" s="114">
        <v>6982.88</v>
      </c>
      <c r="G32" s="45">
        <f t="shared" si="1"/>
        <v>50.298062378448464</v>
      </c>
      <c r="H32" s="45">
        <f t="shared" si="5"/>
        <v>111.87930990284293</v>
      </c>
    </row>
    <row r="33" spans="2:8" x14ac:dyDescent="0.25">
      <c r="B33" s="168" t="s">
        <v>200</v>
      </c>
      <c r="C33" s="168"/>
      <c r="D33" s="114">
        <v>34124.339999999997</v>
      </c>
      <c r="E33" s="114">
        <v>81109</v>
      </c>
      <c r="F33" s="114">
        <v>37977.050000000003</v>
      </c>
      <c r="G33" s="45">
        <f t="shared" si="1"/>
        <v>46.822239208965719</v>
      </c>
      <c r="H33" s="45">
        <f t="shared" si="5"/>
        <v>111.29021103411819</v>
      </c>
    </row>
    <row r="34" spans="2:8" x14ac:dyDescent="0.25">
      <c r="B34" s="174" t="s">
        <v>201</v>
      </c>
      <c r="C34" s="174"/>
      <c r="D34" s="113">
        <f>SUM(D35:D42)</f>
        <v>9661.84</v>
      </c>
      <c r="E34" s="113">
        <f t="shared" ref="E34:F34" si="20">SUM(E35:E42)</f>
        <v>122640</v>
      </c>
      <c r="F34" s="113">
        <f t="shared" si="20"/>
        <v>35100.67</v>
      </c>
      <c r="G34" s="107">
        <f t="shared" si="1"/>
        <v>28.62089856490541</v>
      </c>
      <c r="H34" s="107">
        <f t="shared" si="5"/>
        <v>363.29177465161916</v>
      </c>
    </row>
    <row r="35" spans="2:8" x14ac:dyDescent="0.25">
      <c r="B35" s="168" t="s">
        <v>202</v>
      </c>
      <c r="C35" s="168"/>
      <c r="D35" s="114">
        <v>9661.84</v>
      </c>
      <c r="E35" s="114">
        <v>25752</v>
      </c>
      <c r="F35" s="114">
        <v>10755.03</v>
      </c>
      <c r="G35" s="45">
        <f t="shared" si="1"/>
        <v>41.76386300093197</v>
      </c>
      <c r="H35" s="45">
        <f t="shared" si="5"/>
        <v>111.31451152161493</v>
      </c>
    </row>
    <row r="36" spans="2:8" x14ac:dyDescent="0.25">
      <c r="B36" s="168" t="s">
        <v>204</v>
      </c>
      <c r="C36" s="168"/>
      <c r="D36" s="114">
        <v>0</v>
      </c>
      <c r="E36" s="114">
        <v>20000</v>
      </c>
      <c r="F36" s="114">
        <v>483.13</v>
      </c>
      <c r="G36" s="45">
        <f t="shared" si="1"/>
        <v>2.4156500000000003</v>
      </c>
      <c r="H36" s="45">
        <v>0</v>
      </c>
    </row>
    <row r="37" spans="2:8" x14ac:dyDescent="0.25">
      <c r="B37" s="188" t="s">
        <v>224</v>
      </c>
      <c r="C37" s="188"/>
      <c r="D37" s="114">
        <v>0</v>
      </c>
      <c r="E37" s="114">
        <v>3046</v>
      </c>
      <c r="F37" s="114">
        <v>0</v>
      </c>
      <c r="G37" s="45">
        <f t="shared" si="1"/>
        <v>0</v>
      </c>
      <c r="H37" s="45">
        <v>0</v>
      </c>
    </row>
    <row r="38" spans="2:8" x14ac:dyDescent="0.25">
      <c r="B38" s="188" t="s">
        <v>226</v>
      </c>
      <c r="C38" s="188"/>
      <c r="D38" s="114">
        <v>0</v>
      </c>
      <c r="E38" s="114">
        <v>10000</v>
      </c>
      <c r="F38" s="114">
        <v>1150.43</v>
      </c>
      <c r="G38" s="45">
        <f t="shared" si="1"/>
        <v>11.504300000000001</v>
      </c>
      <c r="H38" s="45">
        <v>0</v>
      </c>
    </row>
    <row r="39" spans="2:8" x14ac:dyDescent="0.25">
      <c r="B39" s="169" t="s">
        <v>206</v>
      </c>
      <c r="C39" s="170"/>
      <c r="D39" s="114">
        <v>0</v>
      </c>
      <c r="E39" s="114">
        <v>10000</v>
      </c>
      <c r="F39" s="114">
        <v>546.45000000000005</v>
      </c>
      <c r="G39" s="45">
        <f t="shared" si="1"/>
        <v>5.464500000000001</v>
      </c>
      <c r="H39" s="45">
        <v>0</v>
      </c>
    </row>
    <row r="40" spans="2:8" x14ac:dyDescent="0.25">
      <c r="B40" s="169" t="s">
        <v>207</v>
      </c>
      <c r="C40" s="170"/>
      <c r="D40" s="114">
        <v>0</v>
      </c>
      <c r="E40" s="114">
        <v>25000</v>
      </c>
      <c r="F40" s="114">
        <v>1960</v>
      </c>
      <c r="G40" s="45">
        <f t="shared" si="1"/>
        <v>7.84</v>
      </c>
      <c r="H40" s="45">
        <v>0</v>
      </c>
    </row>
    <row r="41" spans="2:8" x14ac:dyDescent="0.25">
      <c r="B41" s="188" t="s">
        <v>251</v>
      </c>
      <c r="C41" s="188"/>
      <c r="D41" s="114">
        <v>0</v>
      </c>
      <c r="E41" s="114">
        <v>8842</v>
      </c>
      <c r="F41" s="114">
        <v>644.79999999999995</v>
      </c>
      <c r="G41" s="45">
        <f t="shared" si="1"/>
        <v>7.292467767473422</v>
      </c>
      <c r="H41" s="45">
        <v>0</v>
      </c>
    </row>
    <row r="42" spans="2:8" x14ac:dyDescent="0.25">
      <c r="B42" s="188" t="s">
        <v>231</v>
      </c>
      <c r="C42" s="188"/>
      <c r="D42" s="114">
        <v>0</v>
      </c>
      <c r="E42" s="114">
        <v>20000</v>
      </c>
      <c r="F42" s="114">
        <v>19560.830000000002</v>
      </c>
      <c r="G42" s="45">
        <f t="shared" si="1"/>
        <v>97.804150000000007</v>
      </c>
      <c r="H42" s="45">
        <v>0</v>
      </c>
    </row>
    <row r="43" spans="2:8" x14ac:dyDescent="0.25">
      <c r="B43" s="173" t="s">
        <v>208</v>
      </c>
      <c r="C43" s="173"/>
      <c r="D43" s="139">
        <f>SUM(D44,D48)</f>
        <v>0</v>
      </c>
      <c r="E43" s="139">
        <f>SUM(E44,E48)</f>
        <v>0</v>
      </c>
      <c r="F43" s="139">
        <f>SUM(F44,F48)</f>
        <v>0</v>
      </c>
      <c r="G43" s="140">
        <v>0</v>
      </c>
      <c r="H43" s="140">
        <v>0</v>
      </c>
    </row>
    <row r="44" spans="2:8" ht="15" customHeight="1" x14ac:dyDescent="0.25">
      <c r="B44" s="174" t="s">
        <v>209</v>
      </c>
      <c r="C44" s="174"/>
      <c r="D44" s="113">
        <f>SUM(D45:D47)</f>
        <v>0</v>
      </c>
      <c r="E44" s="113">
        <f t="shared" ref="E44:F44" si="21">SUM(E45:E47)</f>
        <v>0</v>
      </c>
      <c r="F44" s="113">
        <f t="shared" si="21"/>
        <v>0</v>
      </c>
      <c r="G44" s="107">
        <v>0</v>
      </c>
      <c r="H44" s="107">
        <v>0</v>
      </c>
    </row>
    <row r="45" spans="2:8" x14ac:dyDescent="0.25">
      <c r="B45" s="169" t="s">
        <v>210</v>
      </c>
      <c r="C45" s="170"/>
      <c r="D45" s="114">
        <v>0</v>
      </c>
      <c r="E45" s="114">
        <v>0</v>
      </c>
      <c r="F45" s="114">
        <v>0</v>
      </c>
      <c r="G45" s="35">
        <v>0</v>
      </c>
      <c r="H45" s="45">
        <v>0</v>
      </c>
    </row>
    <row r="46" spans="2:8" x14ac:dyDescent="0.25">
      <c r="B46" s="169" t="s">
        <v>211</v>
      </c>
      <c r="C46" s="170"/>
      <c r="D46" s="114">
        <v>0</v>
      </c>
      <c r="E46" s="114">
        <v>0</v>
      </c>
      <c r="F46" s="114">
        <v>0</v>
      </c>
      <c r="G46" s="35">
        <v>0</v>
      </c>
      <c r="H46" s="45">
        <v>0</v>
      </c>
    </row>
    <row r="47" spans="2:8" x14ac:dyDescent="0.25">
      <c r="B47" s="169" t="s">
        <v>212</v>
      </c>
      <c r="C47" s="170"/>
      <c r="D47" s="114">
        <v>0</v>
      </c>
      <c r="E47" s="114">
        <v>0</v>
      </c>
      <c r="F47" s="114">
        <v>0</v>
      </c>
      <c r="G47" s="35">
        <v>0</v>
      </c>
      <c r="H47" s="45">
        <v>0</v>
      </c>
    </row>
    <row r="48" spans="2:8" ht="15" customHeight="1" x14ac:dyDescent="0.25">
      <c r="B48" s="174" t="s">
        <v>213</v>
      </c>
      <c r="C48" s="174"/>
      <c r="D48" s="113">
        <f>D49</f>
        <v>0</v>
      </c>
      <c r="E48" s="113">
        <f t="shared" ref="E48:F48" si="22">E49</f>
        <v>0</v>
      </c>
      <c r="F48" s="113">
        <f t="shared" si="22"/>
        <v>0</v>
      </c>
      <c r="G48" s="107">
        <v>0</v>
      </c>
      <c r="H48" s="107">
        <v>0</v>
      </c>
    </row>
    <row r="49" spans="2:8" x14ac:dyDescent="0.25">
      <c r="B49" s="169" t="s">
        <v>129</v>
      </c>
      <c r="C49" s="170"/>
      <c r="D49" s="114">
        <v>0</v>
      </c>
      <c r="E49" s="114">
        <v>0</v>
      </c>
      <c r="F49" s="114">
        <v>0</v>
      </c>
      <c r="G49" s="107">
        <v>0</v>
      </c>
      <c r="H49" s="45">
        <v>0</v>
      </c>
    </row>
    <row r="50" spans="2:8" ht="15" customHeight="1" x14ac:dyDescent="0.25">
      <c r="B50" s="189" t="s">
        <v>214</v>
      </c>
      <c r="C50" s="190"/>
      <c r="D50" s="136">
        <f>SUM(D51,D103,D152,D214,D220)</f>
        <v>185859.05</v>
      </c>
      <c r="E50" s="137">
        <f>SUM(E51,E104,E152,E214,E220)</f>
        <v>577779</v>
      </c>
      <c r="F50" s="137">
        <f>SUM(F51,F103,F152,F214,F220)</f>
        <v>208529.69</v>
      </c>
      <c r="G50" s="138">
        <f t="shared" si="1"/>
        <v>36.091600767767609</v>
      </c>
      <c r="H50" s="138">
        <f t="shared" si="5"/>
        <v>112.19775953874725</v>
      </c>
    </row>
    <row r="51" spans="2:8" x14ac:dyDescent="0.25">
      <c r="B51" s="175" t="s">
        <v>215</v>
      </c>
      <c r="C51" s="176"/>
      <c r="D51" s="106">
        <f>D52</f>
        <v>31723.59</v>
      </c>
      <c r="E51" s="110">
        <f>E52</f>
        <v>122023</v>
      </c>
      <c r="F51" s="106">
        <f>F52</f>
        <v>68043.540000000008</v>
      </c>
      <c r="G51" s="106">
        <f t="shared" si="1"/>
        <v>55.762880768379745</v>
      </c>
      <c r="H51" s="106">
        <f t="shared" si="5"/>
        <v>214.48877633332168</v>
      </c>
    </row>
    <row r="52" spans="2:8" x14ac:dyDescent="0.25">
      <c r="B52" s="177" t="s">
        <v>216</v>
      </c>
      <c r="C52" s="171"/>
      <c r="D52" s="133">
        <f>SUM(D53,D89)</f>
        <v>31723.59</v>
      </c>
      <c r="E52" s="133">
        <f t="shared" ref="E52:F52" si="23">SUM(E53,E89)</f>
        <v>122023</v>
      </c>
      <c r="F52" s="133">
        <f t="shared" si="23"/>
        <v>68043.540000000008</v>
      </c>
      <c r="G52" s="134">
        <f t="shared" si="1"/>
        <v>55.762880768379745</v>
      </c>
      <c r="H52" s="135">
        <f t="shared" si="5"/>
        <v>214.48877633332168</v>
      </c>
    </row>
    <row r="53" spans="2:8" x14ac:dyDescent="0.25">
      <c r="B53" s="173" t="s">
        <v>196</v>
      </c>
      <c r="C53" s="173"/>
      <c r="D53" s="139">
        <f>SUM(D54,D58,D84)</f>
        <v>31723.59</v>
      </c>
      <c r="E53" s="139">
        <f>SUM(E58,E54,E84)</f>
        <v>104600</v>
      </c>
      <c r="F53" s="139">
        <f>SUM(F54,F58,F84)</f>
        <v>65282.16</v>
      </c>
      <c r="G53" s="140">
        <f t="shared" si="1"/>
        <v>62.41124282982792</v>
      </c>
      <c r="H53" s="140">
        <f t="shared" si="5"/>
        <v>205.78427599146249</v>
      </c>
    </row>
    <row r="54" spans="2:8" x14ac:dyDescent="0.25">
      <c r="B54" s="174" t="s">
        <v>197</v>
      </c>
      <c r="C54" s="174"/>
      <c r="D54" s="113">
        <f>SUM(D55:D57)</f>
        <v>12773.56</v>
      </c>
      <c r="E54" s="113">
        <f t="shared" ref="E54:F54" si="24">SUM(E55:E57)</f>
        <v>23802</v>
      </c>
      <c r="F54" s="113">
        <f t="shared" si="24"/>
        <v>16925.170000000002</v>
      </c>
      <c r="G54" s="107">
        <f t="shared" si="1"/>
        <v>71.108184186202848</v>
      </c>
      <c r="H54" s="107">
        <f t="shared" si="5"/>
        <v>132.50158922023309</v>
      </c>
    </row>
    <row r="55" spans="2:8" x14ac:dyDescent="0.25">
      <c r="B55" s="168" t="s">
        <v>198</v>
      </c>
      <c r="C55" s="168"/>
      <c r="D55" s="114">
        <v>10621.07</v>
      </c>
      <c r="E55" s="114">
        <v>19830</v>
      </c>
      <c r="F55" s="114">
        <v>13841.35</v>
      </c>
      <c r="G55" s="45">
        <f t="shared" si="1"/>
        <v>69.800050428643473</v>
      </c>
      <c r="H55" s="45">
        <f t="shared" si="5"/>
        <v>130.31973238101247</v>
      </c>
    </row>
    <row r="56" spans="2:8" x14ac:dyDescent="0.25">
      <c r="B56" s="168" t="s">
        <v>199</v>
      </c>
      <c r="C56" s="168"/>
      <c r="D56" s="114">
        <v>400</v>
      </c>
      <c r="E56" s="114">
        <v>700</v>
      </c>
      <c r="F56" s="114">
        <v>800</v>
      </c>
      <c r="G56" s="45">
        <f t="shared" si="1"/>
        <v>114.28571428571428</v>
      </c>
      <c r="H56" s="45">
        <f t="shared" si="5"/>
        <v>200</v>
      </c>
    </row>
    <row r="57" spans="2:8" x14ac:dyDescent="0.25">
      <c r="B57" s="168" t="s">
        <v>200</v>
      </c>
      <c r="C57" s="168"/>
      <c r="D57" s="114">
        <v>1752.49</v>
      </c>
      <c r="E57" s="114">
        <v>3272</v>
      </c>
      <c r="F57" s="114">
        <v>2283.8200000000002</v>
      </c>
      <c r="G57" s="45">
        <f t="shared" si="1"/>
        <v>69.798899755501225</v>
      </c>
      <c r="H57" s="45">
        <f t="shared" si="5"/>
        <v>130.31857528430976</v>
      </c>
    </row>
    <row r="58" spans="2:8" x14ac:dyDescent="0.25">
      <c r="B58" s="174" t="s">
        <v>201</v>
      </c>
      <c r="C58" s="174"/>
      <c r="D58" s="113">
        <f>SUM(D59:D83)</f>
        <v>18157.87</v>
      </c>
      <c r="E58" s="113">
        <f t="shared" ref="E58:F58" si="25">SUM(E59:E83)</f>
        <v>78796</v>
      </c>
      <c r="F58" s="113">
        <f t="shared" si="25"/>
        <v>46926.9</v>
      </c>
      <c r="G58" s="107">
        <f t="shared" si="1"/>
        <v>59.554926646022643</v>
      </c>
      <c r="H58" s="107">
        <f t="shared" si="5"/>
        <v>258.43835207543617</v>
      </c>
    </row>
    <row r="59" spans="2:8" x14ac:dyDescent="0.25">
      <c r="B59" s="168" t="s">
        <v>217</v>
      </c>
      <c r="C59" s="168"/>
      <c r="D59" s="114">
        <v>1404.71</v>
      </c>
      <c r="E59" s="114">
        <v>3000</v>
      </c>
      <c r="F59" s="114">
        <v>933.14</v>
      </c>
      <c r="G59" s="45">
        <f>(F59/E59)*100</f>
        <v>31.104666666666663</v>
      </c>
      <c r="H59" s="45">
        <f>F59/D59*100</f>
        <v>66.429369763153957</v>
      </c>
    </row>
    <row r="60" spans="2:8" x14ac:dyDescent="0.25">
      <c r="B60" s="168" t="s">
        <v>202</v>
      </c>
      <c r="C60" s="168"/>
      <c r="D60" s="114">
        <v>697.8</v>
      </c>
      <c r="E60" s="114">
        <v>1600</v>
      </c>
      <c r="F60" s="114">
        <v>1741.39</v>
      </c>
      <c r="G60" s="45">
        <f t="shared" si="1"/>
        <v>108.83687500000001</v>
      </c>
      <c r="H60" s="45">
        <f t="shared" si="5"/>
        <v>249.55431355689313</v>
      </c>
    </row>
    <row r="61" spans="2:8" x14ac:dyDescent="0.25">
      <c r="B61" s="168" t="s">
        <v>203</v>
      </c>
      <c r="C61" s="168"/>
      <c r="D61" s="114">
        <v>670</v>
      </c>
      <c r="E61" s="114">
        <v>2000</v>
      </c>
      <c r="F61" s="114">
        <v>358</v>
      </c>
      <c r="G61" s="45">
        <f t="shared" si="1"/>
        <v>17.899999999999999</v>
      </c>
      <c r="H61" s="45">
        <f t="shared" si="5"/>
        <v>53.432835820895519</v>
      </c>
    </row>
    <row r="62" spans="2:8" x14ac:dyDescent="0.25">
      <c r="B62" s="168" t="s">
        <v>218</v>
      </c>
      <c r="C62" s="168"/>
      <c r="D62" s="114">
        <v>0</v>
      </c>
      <c r="E62" s="114">
        <v>0</v>
      </c>
      <c r="F62" s="114">
        <v>0</v>
      </c>
      <c r="G62" s="45">
        <v>0</v>
      </c>
      <c r="H62" s="45">
        <v>0</v>
      </c>
    </row>
    <row r="63" spans="2:8" x14ac:dyDescent="0.25">
      <c r="B63" s="168" t="s">
        <v>219</v>
      </c>
      <c r="C63" s="168"/>
      <c r="D63" s="114">
        <v>82.25</v>
      </c>
      <c r="E63" s="114">
        <v>3000</v>
      </c>
      <c r="F63" s="114">
        <v>157.30000000000001</v>
      </c>
      <c r="G63" s="45">
        <f t="shared" si="1"/>
        <v>5.2433333333333341</v>
      </c>
      <c r="H63" s="45">
        <f t="shared" si="5"/>
        <v>191.24620060790275</v>
      </c>
    </row>
    <row r="64" spans="2:8" x14ac:dyDescent="0.25">
      <c r="B64" s="168" t="s">
        <v>220</v>
      </c>
      <c r="C64" s="168"/>
      <c r="D64" s="114">
        <v>607.1</v>
      </c>
      <c r="E64" s="114">
        <v>9000</v>
      </c>
      <c r="F64" s="114">
        <v>96.75</v>
      </c>
      <c r="G64" s="45">
        <f t="shared" si="1"/>
        <v>1.075</v>
      </c>
      <c r="H64" s="45">
        <f t="shared" si="5"/>
        <v>15.936419041344093</v>
      </c>
    </row>
    <row r="65" spans="2:8" x14ac:dyDescent="0.25">
      <c r="B65" s="168" t="s">
        <v>204</v>
      </c>
      <c r="C65" s="168"/>
      <c r="D65" s="114">
        <v>4198.8999999999996</v>
      </c>
      <c r="E65" s="114">
        <v>2000</v>
      </c>
      <c r="F65" s="114">
        <v>6611.96</v>
      </c>
      <c r="G65" s="45">
        <f t="shared" si="1"/>
        <v>330.59800000000001</v>
      </c>
      <c r="H65" s="45">
        <f t="shared" si="5"/>
        <v>157.46886089213842</v>
      </c>
    </row>
    <row r="66" spans="2:8" x14ac:dyDescent="0.25">
      <c r="B66" s="168" t="s">
        <v>221</v>
      </c>
      <c r="C66" s="168"/>
      <c r="D66" s="114">
        <v>794.73</v>
      </c>
      <c r="E66" s="114">
        <v>5000</v>
      </c>
      <c r="F66" s="114">
        <v>5418.86</v>
      </c>
      <c r="G66" s="45">
        <f t="shared" si="1"/>
        <v>108.3772</v>
      </c>
      <c r="H66" s="45">
        <f t="shared" si="5"/>
        <v>681.84918148301938</v>
      </c>
    </row>
    <row r="67" spans="2:8" x14ac:dyDescent="0.25">
      <c r="B67" s="168" t="s">
        <v>205</v>
      </c>
      <c r="C67" s="168"/>
      <c r="D67" s="114">
        <v>1623.73</v>
      </c>
      <c r="E67" s="114">
        <v>2000</v>
      </c>
      <c r="F67" s="114">
        <v>557.88</v>
      </c>
      <c r="G67" s="45">
        <f t="shared" si="1"/>
        <v>27.894000000000002</v>
      </c>
      <c r="H67" s="45">
        <f t="shared" si="5"/>
        <v>34.357928966022676</v>
      </c>
    </row>
    <row r="68" spans="2:8" x14ac:dyDescent="0.25">
      <c r="B68" s="168" t="s">
        <v>222</v>
      </c>
      <c r="C68" s="168"/>
      <c r="D68" s="114">
        <v>0</v>
      </c>
      <c r="E68" s="114">
        <v>1000</v>
      </c>
      <c r="F68" s="114">
        <v>1659.15</v>
      </c>
      <c r="G68" s="45">
        <f t="shared" si="1"/>
        <v>165.91500000000002</v>
      </c>
      <c r="H68" s="45">
        <v>0</v>
      </c>
    </row>
    <row r="69" spans="2:8" x14ac:dyDescent="0.25">
      <c r="B69" s="168" t="s">
        <v>223</v>
      </c>
      <c r="C69" s="168"/>
      <c r="D69" s="114">
        <v>344.52</v>
      </c>
      <c r="E69" s="114">
        <v>2500</v>
      </c>
      <c r="F69" s="114">
        <v>975.52</v>
      </c>
      <c r="G69" s="45">
        <f t="shared" si="1"/>
        <v>39.020800000000001</v>
      </c>
      <c r="H69" s="45">
        <f t="shared" si="5"/>
        <v>283.15337280854521</v>
      </c>
    </row>
    <row r="70" spans="2:8" x14ac:dyDescent="0.25">
      <c r="B70" s="168" t="s">
        <v>224</v>
      </c>
      <c r="C70" s="168"/>
      <c r="D70" s="114">
        <v>1324</v>
      </c>
      <c r="E70" s="114">
        <v>10000</v>
      </c>
      <c r="F70" s="114">
        <v>5770.35</v>
      </c>
      <c r="G70" s="45">
        <f t="shared" si="1"/>
        <v>57.703500000000005</v>
      </c>
      <c r="H70" s="45">
        <f t="shared" si="5"/>
        <v>435.82703927492446</v>
      </c>
    </row>
    <row r="71" spans="2:8" x14ac:dyDescent="0.25">
      <c r="B71" s="168" t="s">
        <v>225</v>
      </c>
      <c r="C71" s="168"/>
      <c r="D71" s="114">
        <v>201</v>
      </c>
      <c r="E71" s="114">
        <v>17000</v>
      </c>
      <c r="F71" s="114">
        <v>7107.35</v>
      </c>
      <c r="G71" s="45">
        <f t="shared" si="1"/>
        <v>41.807941176470592</v>
      </c>
      <c r="H71" s="45">
        <f t="shared" si="5"/>
        <v>3535.9950248756222</v>
      </c>
    </row>
    <row r="72" spans="2:8" x14ac:dyDescent="0.25">
      <c r="B72" s="168" t="s">
        <v>226</v>
      </c>
      <c r="C72" s="168"/>
      <c r="D72" s="114">
        <v>2139.23</v>
      </c>
      <c r="E72" s="114">
        <v>600</v>
      </c>
      <c r="F72" s="114">
        <v>1877.68</v>
      </c>
      <c r="G72" s="45">
        <f t="shared" ref="G72:G132" si="26">(F72/E72)*100</f>
        <v>312.94666666666666</v>
      </c>
      <c r="H72" s="45">
        <f t="shared" si="5"/>
        <v>87.77363817822301</v>
      </c>
    </row>
    <row r="73" spans="2:8" x14ac:dyDescent="0.25">
      <c r="B73" s="168" t="s">
        <v>227</v>
      </c>
      <c r="C73" s="168"/>
      <c r="D73" s="114">
        <v>0</v>
      </c>
      <c r="E73" s="114">
        <v>1200</v>
      </c>
      <c r="F73" s="114">
        <v>1047.17</v>
      </c>
      <c r="G73" s="45">
        <f t="shared" si="26"/>
        <v>87.264166666666682</v>
      </c>
      <c r="H73" s="45">
        <v>0</v>
      </c>
    </row>
    <row r="74" spans="2:8" x14ac:dyDescent="0.25">
      <c r="B74" s="168" t="s">
        <v>228</v>
      </c>
      <c r="C74" s="168"/>
      <c r="D74" s="114">
        <v>162.6</v>
      </c>
      <c r="E74" s="114">
        <v>500</v>
      </c>
      <c r="F74" s="114">
        <v>500</v>
      </c>
      <c r="G74" s="45">
        <f t="shared" si="26"/>
        <v>100</v>
      </c>
      <c r="H74" s="45">
        <f t="shared" ref="H74:H137" si="27">F74/D74*100</f>
        <v>307.50307503075032</v>
      </c>
    </row>
    <row r="75" spans="2:8" x14ac:dyDescent="0.25">
      <c r="B75" s="168" t="s">
        <v>206</v>
      </c>
      <c r="C75" s="168"/>
      <c r="D75" s="114">
        <v>300</v>
      </c>
      <c r="E75" s="114">
        <v>3396</v>
      </c>
      <c r="F75" s="114">
        <v>4174.74</v>
      </c>
      <c r="G75" s="45">
        <f t="shared" si="26"/>
        <v>122.93109540636043</v>
      </c>
      <c r="H75" s="45">
        <f>(F75/D75)*100</f>
        <v>1391.58</v>
      </c>
    </row>
    <row r="76" spans="2:8" x14ac:dyDescent="0.25">
      <c r="B76" s="168" t="s">
        <v>207</v>
      </c>
      <c r="C76" s="168"/>
      <c r="D76" s="114">
        <v>1600</v>
      </c>
      <c r="E76" s="114">
        <v>2000</v>
      </c>
      <c r="F76" s="114">
        <v>1177.19</v>
      </c>
      <c r="G76" s="45">
        <f t="shared" si="26"/>
        <v>58.859499999999997</v>
      </c>
      <c r="H76" s="45">
        <f t="shared" si="27"/>
        <v>73.574375000000003</v>
      </c>
    </row>
    <row r="77" spans="2:8" x14ac:dyDescent="0.25">
      <c r="B77" s="168" t="s">
        <v>229</v>
      </c>
      <c r="C77" s="168"/>
      <c r="D77" s="114">
        <v>638.87</v>
      </c>
      <c r="E77" s="114">
        <v>3000</v>
      </c>
      <c r="F77" s="114">
        <v>2233.3000000000002</v>
      </c>
      <c r="G77" s="45">
        <f t="shared" si="26"/>
        <v>74.443333333333342</v>
      </c>
      <c r="H77" s="45">
        <f t="shared" si="27"/>
        <v>349.57033512295152</v>
      </c>
    </row>
    <row r="78" spans="2:8" x14ac:dyDescent="0.25">
      <c r="B78" s="168" t="s">
        <v>230</v>
      </c>
      <c r="C78" s="168"/>
      <c r="D78" s="114">
        <v>429.43</v>
      </c>
      <c r="E78" s="114">
        <v>1000</v>
      </c>
      <c r="F78" s="114">
        <v>363.1</v>
      </c>
      <c r="G78" s="45">
        <f t="shared" si="26"/>
        <v>36.31</v>
      </c>
      <c r="H78" s="45">
        <f t="shared" si="27"/>
        <v>84.553943599655355</v>
      </c>
    </row>
    <row r="79" spans="2:8" x14ac:dyDescent="0.25">
      <c r="B79" s="168" t="s">
        <v>231</v>
      </c>
      <c r="C79" s="168"/>
      <c r="D79" s="114">
        <v>0</v>
      </c>
      <c r="E79" s="114">
        <v>2000</v>
      </c>
      <c r="F79" s="114">
        <v>1542.45</v>
      </c>
      <c r="G79" s="45">
        <f t="shared" si="26"/>
        <v>77.122500000000002</v>
      </c>
      <c r="H79" s="45">
        <v>0</v>
      </c>
    </row>
    <row r="80" spans="2:8" x14ac:dyDescent="0.25">
      <c r="B80" s="168" t="s">
        <v>232</v>
      </c>
      <c r="C80" s="168"/>
      <c r="D80" s="114">
        <v>199.65</v>
      </c>
      <c r="E80" s="114">
        <v>3500</v>
      </c>
      <c r="F80" s="114">
        <v>1719.65</v>
      </c>
      <c r="G80" s="45">
        <f t="shared" si="26"/>
        <v>49.132857142857148</v>
      </c>
      <c r="H80" s="45">
        <f t="shared" si="27"/>
        <v>861.33233158026542</v>
      </c>
    </row>
    <row r="81" spans="2:8" x14ac:dyDescent="0.25">
      <c r="B81" s="168" t="s">
        <v>266</v>
      </c>
      <c r="C81" s="168"/>
      <c r="D81" s="114">
        <v>0</v>
      </c>
      <c r="E81" s="114">
        <v>500</v>
      </c>
      <c r="F81" s="114">
        <v>0</v>
      </c>
      <c r="G81" s="45">
        <f t="shared" si="26"/>
        <v>0</v>
      </c>
      <c r="H81" s="45">
        <v>0</v>
      </c>
    </row>
    <row r="82" spans="2:8" x14ac:dyDescent="0.25">
      <c r="B82" s="168" t="s">
        <v>234</v>
      </c>
      <c r="C82" s="168"/>
      <c r="D82" s="114">
        <v>739.35</v>
      </c>
      <c r="E82" s="114">
        <v>3000</v>
      </c>
      <c r="F82" s="114">
        <v>903.97</v>
      </c>
      <c r="G82" s="45">
        <f t="shared" si="26"/>
        <v>30.132333333333332</v>
      </c>
      <c r="H82" s="45">
        <f t="shared" si="27"/>
        <v>122.26550348278893</v>
      </c>
    </row>
    <row r="83" spans="2:8" x14ac:dyDescent="0.25">
      <c r="B83" s="168" t="s">
        <v>235</v>
      </c>
      <c r="C83" s="168"/>
      <c r="D83" s="114">
        <v>0</v>
      </c>
      <c r="E83" s="114">
        <v>0</v>
      </c>
      <c r="F83" s="114">
        <v>0</v>
      </c>
      <c r="G83" s="45">
        <v>0</v>
      </c>
      <c r="H83" s="45">
        <v>0</v>
      </c>
    </row>
    <row r="84" spans="2:8" x14ac:dyDescent="0.25">
      <c r="B84" s="174" t="s">
        <v>236</v>
      </c>
      <c r="C84" s="174"/>
      <c r="D84" s="113">
        <f>SUM(D85:D88)</f>
        <v>792.16</v>
      </c>
      <c r="E84" s="113">
        <f t="shared" ref="E84:F84" si="28">SUM(E85:E88)</f>
        <v>2002</v>
      </c>
      <c r="F84" s="113">
        <f t="shared" si="28"/>
        <v>1430.09</v>
      </c>
      <c r="G84" s="107">
        <f t="shared" si="26"/>
        <v>71.433066933066925</v>
      </c>
      <c r="H84" s="107">
        <f t="shared" si="27"/>
        <v>180.53044839426377</v>
      </c>
    </row>
    <row r="85" spans="2:8" x14ac:dyDescent="0.25">
      <c r="B85" s="168" t="s">
        <v>237</v>
      </c>
      <c r="C85" s="168"/>
      <c r="D85" s="114">
        <v>791.41</v>
      </c>
      <c r="E85" s="114">
        <v>2000</v>
      </c>
      <c r="F85" s="114">
        <v>1036.3599999999999</v>
      </c>
      <c r="G85" s="45">
        <f t="shared" si="26"/>
        <v>51.817999999999998</v>
      </c>
      <c r="H85" s="45">
        <f t="shared" si="27"/>
        <v>130.95108729988249</v>
      </c>
    </row>
    <row r="86" spans="2:8" x14ac:dyDescent="0.25">
      <c r="B86" s="168" t="s">
        <v>238</v>
      </c>
      <c r="C86" s="168"/>
      <c r="D86" s="114">
        <v>0</v>
      </c>
      <c r="E86" s="114">
        <v>1</v>
      </c>
      <c r="F86" s="114">
        <v>0</v>
      </c>
      <c r="G86" s="45">
        <f t="shared" si="26"/>
        <v>0</v>
      </c>
      <c r="H86" s="45">
        <v>0</v>
      </c>
    </row>
    <row r="87" spans="2:8" x14ac:dyDescent="0.25">
      <c r="B87" s="168" t="s">
        <v>239</v>
      </c>
      <c r="C87" s="168"/>
      <c r="D87" s="114">
        <v>0.75</v>
      </c>
      <c r="E87" s="114">
        <v>1</v>
      </c>
      <c r="F87" s="114">
        <v>1.48</v>
      </c>
      <c r="G87" s="45">
        <f t="shared" si="26"/>
        <v>148</v>
      </c>
      <c r="H87" s="45">
        <f t="shared" si="27"/>
        <v>197.33333333333334</v>
      </c>
    </row>
    <row r="88" spans="2:8" x14ac:dyDescent="0.25">
      <c r="B88" s="168" t="s">
        <v>275</v>
      </c>
      <c r="C88" s="168"/>
      <c r="D88" s="114">
        <v>0</v>
      </c>
      <c r="E88" s="114">
        <v>0</v>
      </c>
      <c r="F88" s="114">
        <v>392.25</v>
      </c>
      <c r="G88" s="45">
        <v>0</v>
      </c>
      <c r="H88" s="45">
        <v>0</v>
      </c>
    </row>
    <row r="89" spans="2:8" x14ac:dyDescent="0.25">
      <c r="B89" s="173" t="s">
        <v>208</v>
      </c>
      <c r="C89" s="173"/>
      <c r="D89" s="139">
        <f>SUM(D90,D92,D101)</f>
        <v>0</v>
      </c>
      <c r="E89" s="139">
        <f>SUM(E90,E92,E101)</f>
        <v>17423</v>
      </c>
      <c r="F89" s="139">
        <f t="shared" ref="F89" si="29">SUM(F90,F92,F101)</f>
        <v>2761.38</v>
      </c>
      <c r="G89" s="140">
        <f t="shared" si="26"/>
        <v>15.849050106181483</v>
      </c>
      <c r="H89" s="140">
        <v>0</v>
      </c>
    </row>
    <row r="90" spans="2:8" ht="15" customHeight="1" x14ac:dyDescent="0.25">
      <c r="B90" s="174" t="s">
        <v>240</v>
      </c>
      <c r="C90" s="174"/>
      <c r="D90" s="113">
        <f>D91</f>
        <v>0</v>
      </c>
      <c r="E90" s="113">
        <f t="shared" ref="E90:F90" si="30">E91</f>
        <v>2500</v>
      </c>
      <c r="F90" s="113">
        <f t="shared" si="30"/>
        <v>0</v>
      </c>
      <c r="G90" s="107">
        <f t="shared" si="26"/>
        <v>0</v>
      </c>
      <c r="H90" s="107">
        <v>0</v>
      </c>
    </row>
    <row r="91" spans="2:8" x14ac:dyDescent="0.25">
      <c r="B91" s="168" t="s">
        <v>241</v>
      </c>
      <c r="C91" s="168"/>
      <c r="D91" s="114">
        <v>0</v>
      </c>
      <c r="E91" s="114">
        <v>2500</v>
      </c>
      <c r="F91" s="115">
        <v>0</v>
      </c>
      <c r="G91" s="45">
        <f t="shared" si="26"/>
        <v>0</v>
      </c>
      <c r="H91" s="45">
        <v>0</v>
      </c>
    </row>
    <row r="92" spans="2:8" ht="15" customHeight="1" x14ac:dyDescent="0.25">
      <c r="B92" s="174" t="s">
        <v>209</v>
      </c>
      <c r="C92" s="174"/>
      <c r="D92" s="113">
        <f>SUM(D93:D100)</f>
        <v>0</v>
      </c>
      <c r="E92" s="113">
        <f>SUM(E93:E100)</f>
        <v>14923</v>
      </c>
      <c r="F92" s="113">
        <f t="shared" ref="F92" si="31">SUM(F93:F100)</f>
        <v>2761.38</v>
      </c>
      <c r="G92" s="107">
        <f t="shared" si="26"/>
        <v>18.504188165918382</v>
      </c>
      <c r="H92" s="107">
        <v>0</v>
      </c>
    </row>
    <row r="93" spans="2:8" x14ac:dyDescent="0.25">
      <c r="B93" s="168" t="s">
        <v>210</v>
      </c>
      <c r="C93" s="168"/>
      <c r="D93" s="114">
        <v>0</v>
      </c>
      <c r="E93" s="114">
        <v>2820</v>
      </c>
      <c r="F93" s="114">
        <v>565.48</v>
      </c>
      <c r="G93" s="45">
        <f t="shared" si="26"/>
        <v>20.052482269503546</v>
      </c>
      <c r="H93" s="45">
        <v>0</v>
      </c>
    </row>
    <row r="94" spans="2:8" x14ac:dyDescent="0.25">
      <c r="B94" s="168" t="s">
        <v>211</v>
      </c>
      <c r="C94" s="168"/>
      <c r="D94" s="114">
        <v>0</v>
      </c>
      <c r="E94" s="114">
        <v>1500</v>
      </c>
      <c r="F94" s="114">
        <v>1235.9000000000001</v>
      </c>
      <c r="G94" s="45">
        <f t="shared" si="26"/>
        <v>82.393333333333345</v>
      </c>
      <c r="H94" s="45">
        <v>0</v>
      </c>
    </row>
    <row r="95" spans="2:8" x14ac:dyDescent="0.25">
      <c r="B95" s="168" t="s">
        <v>242</v>
      </c>
      <c r="C95" s="168"/>
      <c r="D95" s="114">
        <v>0</v>
      </c>
      <c r="E95" s="114">
        <v>500</v>
      </c>
      <c r="F95" s="114">
        <v>0</v>
      </c>
      <c r="G95" s="45">
        <f t="shared" si="26"/>
        <v>0</v>
      </c>
      <c r="H95" s="45">
        <v>0</v>
      </c>
    </row>
    <row r="96" spans="2:8" x14ac:dyDescent="0.25">
      <c r="B96" s="168" t="s">
        <v>243</v>
      </c>
      <c r="C96" s="168"/>
      <c r="D96" s="114">
        <v>0</v>
      </c>
      <c r="E96" s="114">
        <v>100</v>
      </c>
      <c r="F96" s="114">
        <v>0</v>
      </c>
      <c r="G96" s="45">
        <f t="shared" si="26"/>
        <v>0</v>
      </c>
      <c r="H96" s="45">
        <v>0</v>
      </c>
    </row>
    <row r="97" spans="2:8" x14ac:dyDescent="0.25">
      <c r="B97" s="168" t="s">
        <v>244</v>
      </c>
      <c r="C97" s="168"/>
      <c r="D97" s="114">
        <v>0</v>
      </c>
      <c r="E97" s="114">
        <v>0</v>
      </c>
      <c r="F97" s="114">
        <v>0</v>
      </c>
      <c r="G97" s="45">
        <v>0</v>
      </c>
      <c r="H97" s="45">
        <v>0</v>
      </c>
    </row>
    <row r="98" spans="2:8" x14ac:dyDescent="0.25">
      <c r="B98" s="168" t="s">
        <v>212</v>
      </c>
      <c r="C98" s="168"/>
      <c r="D98" s="114">
        <v>0</v>
      </c>
      <c r="E98" s="114">
        <v>100</v>
      </c>
      <c r="F98" s="114">
        <v>0</v>
      </c>
      <c r="G98" s="45">
        <f t="shared" si="26"/>
        <v>0</v>
      </c>
      <c r="H98" s="45">
        <v>0</v>
      </c>
    </row>
    <row r="99" spans="2:8" x14ac:dyDescent="0.25">
      <c r="B99" s="168" t="s">
        <v>245</v>
      </c>
      <c r="C99" s="168"/>
      <c r="D99" s="114">
        <v>0</v>
      </c>
      <c r="E99" s="114">
        <v>9903</v>
      </c>
      <c r="F99" s="114">
        <v>0</v>
      </c>
      <c r="G99" s="45">
        <f t="shared" si="26"/>
        <v>0</v>
      </c>
      <c r="H99" s="45">
        <v>0</v>
      </c>
    </row>
    <row r="100" spans="2:8" x14ac:dyDescent="0.25">
      <c r="B100" s="168" t="s">
        <v>246</v>
      </c>
      <c r="C100" s="168"/>
      <c r="D100" s="114">
        <v>0</v>
      </c>
      <c r="E100" s="114">
        <v>0</v>
      </c>
      <c r="F100" s="114">
        <v>960</v>
      </c>
      <c r="G100" s="45">
        <v>0</v>
      </c>
      <c r="H100" s="45">
        <v>0</v>
      </c>
    </row>
    <row r="101" spans="2:8" ht="15" customHeight="1" x14ac:dyDescent="0.25">
      <c r="B101" s="174" t="s">
        <v>247</v>
      </c>
      <c r="C101" s="174"/>
      <c r="D101" s="113">
        <f>D102</f>
        <v>0</v>
      </c>
      <c r="E101" s="113"/>
      <c r="F101" s="113">
        <f t="shared" ref="F101" si="32">F102</f>
        <v>0</v>
      </c>
      <c r="G101" s="113">
        <v>0</v>
      </c>
      <c r="H101" s="107">
        <v>0</v>
      </c>
    </row>
    <row r="102" spans="2:8" x14ac:dyDescent="0.25">
      <c r="B102" s="168" t="s">
        <v>129</v>
      </c>
      <c r="C102" s="168"/>
      <c r="D102" s="114">
        <v>0</v>
      </c>
      <c r="E102" s="114">
        <v>0</v>
      </c>
      <c r="F102" s="114">
        <v>0</v>
      </c>
      <c r="G102" s="45">
        <v>0</v>
      </c>
      <c r="H102" s="45">
        <v>0</v>
      </c>
    </row>
    <row r="103" spans="2:8" x14ac:dyDescent="0.25">
      <c r="B103" s="175" t="s">
        <v>248</v>
      </c>
      <c r="C103" s="176"/>
      <c r="D103" s="106">
        <f>D104</f>
        <v>61097.159999999989</v>
      </c>
      <c r="E103" s="110">
        <f>E104</f>
        <v>110000</v>
      </c>
      <c r="F103" s="106">
        <f>F104</f>
        <v>59242.42</v>
      </c>
      <c r="G103" s="106">
        <f t="shared" si="26"/>
        <v>53.856745454545454</v>
      </c>
      <c r="H103" s="106">
        <f t="shared" si="27"/>
        <v>96.964277881328712</v>
      </c>
    </row>
    <row r="104" spans="2:8" x14ac:dyDescent="0.25">
      <c r="B104" s="171" t="s">
        <v>249</v>
      </c>
      <c r="C104" s="172"/>
      <c r="D104" s="133">
        <f>SUM(D105,D138)</f>
        <v>61097.159999999989</v>
      </c>
      <c r="E104" s="134">
        <f>SUM(E105,E138)</f>
        <v>110000</v>
      </c>
      <c r="F104" s="134">
        <f>SUM(F105,F138)</f>
        <v>59242.42</v>
      </c>
      <c r="G104" s="134">
        <f t="shared" si="26"/>
        <v>53.856745454545454</v>
      </c>
      <c r="H104" s="135">
        <f t="shared" si="27"/>
        <v>96.964277881328712</v>
      </c>
    </row>
    <row r="105" spans="2:8" x14ac:dyDescent="0.25">
      <c r="B105" s="173" t="s">
        <v>196</v>
      </c>
      <c r="C105" s="173"/>
      <c r="D105" s="139">
        <f>SUM(D106,D110,D133,D136)</f>
        <v>61097.159999999989</v>
      </c>
      <c r="E105" s="139">
        <f t="shared" ref="E105:F105" si="33">SUM(E106,E110,E133,E136)</f>
        <v>104100</v>
      </c>
      <c r="F105" s="139">
        <f t="shared" si="33"/>
        <v>27265.14</v>
      </c>
      <c r="G105" s="140">
        <f t="shared" si="26"/>
        <v>26.191296829971183</v>
      </c>
      <c r="H105" s="140">
        <f t="shared" si="27"/>
        <v>44.625871317095594</v>
      </c>
    </row>
    <row r="106" spans="2:8" x14ac:dyDescent="0.25">
      <c r="B106" s="178" t="s">
        <v>197</v>
      </c>
      <c r="C106" s="179"/>
      <c r="D106" s="113">
        <f>SUM(D107:D109)</f>
        <v>17444.8</v>
      </c>
      <c r="E106" s="113">
        <f t="shared" ref="E106:F106" si="34">SUM(E107:E109)</f>
        <v>78282</v>
      </c>
      <c r="F106" s="113">
        <f t="shared" si="34"/>
        <v>10916.31</v>
      </c>
      <c r="G106" s="107">
        <f t="shared" si="26"/>
        <v>13.944853222963133</v>
      </c>
      <c r="H106" s="107">
        <f t="shared" si="27"/>
        <v>62.576297807942773</v>
      </c>
    </row>
    <row r="107" spans="2:8" x14ac:dyDescent="0.25">
      <c r="B107" s="169" t="s">
        <v>198</v>
      </c>
      <c r="C107" s="170"/>
      <c r="D107" s="114">
        <v>14733.73</v>
      </c>
      <c r="E107" s="114">
        <v>65152</v>
      </c>
      <c r="F107" s="114">
        <v>9198.5499999999993</v>
      </c>
      <c r="G107" s="45">
        <f t="shared" si="26"/>
        <v>14.118599582514735</v>
      </c>
      <c r="H107" s="45">
        <f t="shared" si="27"/>
        <v>62.431916425779491</v>
      </c>
    </row>
    <row r="108" spans="2:8" x14ac:dyDescent="0.25">
      <c r="B108" s="169" t="s">
        <v>199</v>
      </c>
      <c r="C108" s="170"/>
      <c r="D108" s="114">
        <v>280</v>
      </c>
      <c r="E108" s="114">
        <v>2380</v>
      </c>
      <c r="F108" s="114">
        <v>200</v>
      </c>
      <c r="G108" s="45">
        <f t="shared" si="26"/>
        <v>8.4033613445378155</v>
      </c>
      <c r="H108" s="45">
        <f t="shared" si="27"/>
        <v>71.428571428571431</v>
      </c>
    </row>
    <row r="109" spans="2:8" ht="15" customHeight="1" x14ac:dyDescent="0.25">
      <c r="B109" s="169" t="s">
        <v>200</v>
      </c>
      <c r="C109" s="170"/>
      <c r="D109" s="114">
        <v>2431.0700000000002</v>
      </c>
      <c r="E109" s="114">
        <v>10750</v>
      </c>
      <c r="F109" s="114">
        <v>1517.76</v>
      </c>
      <c r="G109" s="45">
        <f t="shared" si="26"/>
        <v>14.118697674418604</v>
      </c>
      <c r="H109" s="45">
        <f t="shared" si="27"/>
        <v>62.431768727350502</v>
      </c>
    </row>
    <row r="110" spans="2:8" x14ac:dyDescent="0.25">
      <c r="B110" s="178" t="s">
        <v>201</v>
      </c>
      <c r="C110" s="179"/>
      <c r="D110" s="113">
        <f>SUM(D111:D132)</f>
        <v>43482.44999999999</v>
      </c>
      <c r="E110" s="113">
        <f t="shared" ref="E110:F110" si="35">SUM(E111:E132)</f>
        <v>22718</v>
      </c>
      <c r="F110" s="113">
        <f t="shared" si="35"/>
        <v>16315.56</v>
      </c>
      <c r="G110" s="107">
        <f t="shared" si="26"/>
        <v>71.817765648384537</v>
      </c>
      <c r="H110" s="107">
        <f t="shared" si="27"/>
        <v>37.522172738656643</v>
      </c>
    </row>
    <row r="111" spans="2:8" x14ac:dyDescent="0.25">
      <c r="B111" s="169" t="s">
        <v>217</v>
      </c>
      <c r="C111" s="170"/>
      <c r="D111" s="114">
        <v>507.22</v>
      </c>
      <c r="E111" s="114">
        <v>1000</v>
      </c>
      <c r="F111" s="114">
        <v>120</v>
      </c>
      <c r="G111" s="45">
        <f t="shared" si="26"/>
        <v>12</v>
      </c>
      <c r="H111" s="45">
        <f t="shared" si="27"/>
        <v>23.65837309254367</v>
      </c>
    </row>
    <row r="112" spans="2:8" ht="15" customHeight="1" x14ac:dyDescent="0.25">
      <c r="B112" s="169" t="s">
        <v>202</v>
      </c>
      <c r="C112" s="170"/>
      <c r="D112" s="114">
        <v>959.68</v>
      </c>
      <c r="E112" s="114">
        <v>5861</v>
      </c>
      <c r="F112" s="114">
        <v>916.35</v>
      </c>
      <c r="G112" s="45">
        <f t="shared" si="26"/>
        <v>15.634703975430813</v>
      </c>
      <c r="H112" s="45">
        <f t="shared" si="27"/>
        <v>95.484953317772607</v>
      </c>
    </row>
    <row r="113" spans="2:8" x14ac:dyDescent="0.25">
      <c r="B113" s="169" t="s">
        <v>203</v>
      </c>
      <c r="C113" s="170"/>
      <c r="D113" s="114">
        <v>500</v>
      </c>
      <c r="E113" s="114">
        <v>500</v>
      </c>
      <c r="F113" s="114">
        <v>0</v>
      </c>
      <c r="G113" s="45">
        <f t="shared" si="26"/>
        <v>0</v>
      </c>
      <c r="H113" s="45">
        <f t="shared" si="27"/>
        <v>0</v>
      </c>
    </row>
    <row r="114" spans="2:8" ht="15" customHeight="1" x14ac:dyDescent="0.25">
      <c r="B114" s="169" t="s">
        <v>219</v>
      </c>
      <c r="C114" s="170"/>
      <c r="D114" s="114">
        <v>1233.6400000000001</v>
      </c>
      <c r="E114" s="114">
        <v>2000</v>
      </c>
      <c r="F114" s="114">
        <v>844.18</v>
      </c>
      <c r="G114" s="45">
        <f t="shared" si="26"/>
        <v>42.208999999999996</v>
      </c>
      <c r="H114" s="45">
        <f t="shared" si="27"/>
        <v>68.430011997016948</v>
      </c>
    </row>
    <row r="115" spans="2:8" x14ac:dyDescent="0.25">
      <c r="B115" s="169" t="s">
        <v>220</v>
      </c>
      <c r="C115" s="170"/>
      <c r="D115" s="114">
        <v>8191.79</v>
      </c>
      <c r="E115" s="114">
        <v>1000</v>
      </c>
      <c r="F115" s="114">
        <v>8831.64</v>
      </c>
      <c r="G115" s="45">
        <f t="shared" si="26"/>
        <v>883.16399999999999</v>
      </c>
      <c r="H115" s="45">
        <f t="shared" si="27"/>
        <v>107.81086917511314</v>
      </c>
    </row>
    <row r="116" spans="2:8" x14ac:dyDescent="0.25">
      <c r="B116" s="169" t="s">
        <v>204</v>
      </c>
      <c r="C116" s="170"/>
      <c r="D116" s="114">
        <v>5263.92</v>
      </c>
      <c r="E116" s="114">
        <v>1000</v>
      </c>
      <c r="F116" s="114">
        <v>3159.91</v>
      </c>
      <c r="G116" s="45">
        <f t="shared" si="26"/>
        <v>315.99099999999999</v>
      </c>
      <c r="H116" s="45">
        <f t="shared" si="27"/>
        <v>60.029597714250968</v>
      </c>
    </row>
    <row r="117" spans="2:8" ht="15" customHeight="1" x14ac:dyDescent="0.25">
      <c r="B117" s="169" t="s">
        <v>221</v>
      </c>
      <c r="C117" s="170"/>
      <c r="D117" s="114">
        <v>1779.05</v>
      </c>
      <c r="E117" s="114">
        <v>2000</v>
      </c>
      <c r="F117" s="114">
        <v>64.62</v>
      </c>
      <c r="G117" s="45">
        <f t="shared" si="26"/>
        <v>3.2310000000000008</v>
      </c>
      <c r="H117" s="45">
        <f t="shared" si="27"/>
        <v>3.6322756527360109</v>
      </c>
    </row>
    <row r="118" spans="2:8" x14ac:dyDescent="0.25">
      <c r="B118" s="169" t="s">
        <v>205</v>
      </c>
      <c r="C118" s="170"/>
      <c r="D118" s="114">
        <v>979.08</v>
      </c>
      <c r="E118" s="114">
        <v>1500</v>
      </c>
      <c r="F118" s="114">
        <v>319.14</v>
      </c>
      <c r="G118" s="45">
        <f t="shared" si="26"/>
        <v>21.276</v>
      </c>
      <c r="H118" s="45">
        <f t="shared" si="27"/>
        <v>32.595906361073659</v>
      </c>
    </row>
    <row r="119" spans="2:8" ht="15" customHeight="1" x14ac:dyDescent="0.25">
      <c r="B119" s="169" t="s">
        <v>222</v>
      </c>
      <c r="C119" s="170"/>
      <c r="D119" s="114">
        <v>72.459999999999994</v>
      </c>
      <c r="E119" s="114">
        <v>1000</v>
      </c>
      <c r="F119" s="114">
        <v>0</v>
      </c>
      <c r="G119" s="45">
        <f t="shared" si="26"/>
        <v>0</v>
      </c>
      <c r="H119" s="45">
        <f t="shared" si="27"/>
        <v>0</v>
      </c>
    </row>
    <row r="120" spans="2:8" x14ac:dyDescent="0.25">
      <c r="B120" s="169" t="s">
        <v>223</v>
      </c>
      <c r="C120" s="170"/>
      <c r="D120" s="114">
        <v>867.82</v>
      </c>
      <c r="E120" s="114">
        <v>1500</v>
      </c>
      <c r="F120" s="114">
        <v>0</v>
      </c>
      <c r="G120" s="45">
        <f t="shared" si="26"/>
        <v>0</v>
      </c>
      <c r="H120" s="45">
        <f t="shared" si="27"/>
        <v>0</v>
      </c>
    </row>
    <row r="121" spans="2:8" ht="15" customHeight="1" x14ac:dyDescent="0.25">
      <c r="B121" s="169" t="s">
        <v>224</v>
      </c>
      <c r="C121" s="170"/>
      <c r="D121" s="114">
        <v>685.5</v>
      </c>
      <c r="E121" s="114">
        <v>807</v>
      </c>
      <c r="F121" s="114">
        <v>0</v>
      </c>
      <c r="G121" s="45">
        <f t="shared" si="26"/>
        <v>0</v>
      </c>
      <c r="H121" s="45">
        <f t="shared" si="27"/>
        <v>0</v>
      </c>
    </row>
    <row r="122" spans="2:8" x14ac:dyDescent="0.25">
      <c r="B122" s="169" t="s">
        <v>225</v>
      </c>
      <c r="C122" s="170"/>
      <c r="D122" s="114">
        <v>1193.2</v>
      </c>
      <c r="E122" s="114">
        <v>1000</v>
      </c>
      <c r="F122" s="114">
        <v>0</v>
      </c>
      <c r="G122" s="45">
        <f t="shared" si="26"/>
        <v>0</v>
      </c>
      <c r="H122" s="45">
        <f t="shared" si="27"/>
        <v>0</v>
      </c>
    </row>
    <row r="123" spans="2:8" x14ac:dyDescent="0.25">
      <c r="B123" s="169" t="s">
        <v>226</v>
      </c>
      <c r="C123" s="170"/>
      <c r="D123" s="114">
        <v>4301.92</v>
      </c>
      <c r="E123" s="114">
        <v>100</v>
      </c>
      <c r="F123" s="114">
        <v>882.19</v>
      </c>
      <c r="G123" s="45">
        <f t="shared" si="26"/>
        <v>882.19000000000017</v>
      </c>
      <c r="H123" s="45">
        <f t="shared" si="27"/>
        <v>20.506889946814447</v>
      </c>
    </row>
    <row r="124" spans="2:8" x14ac:dyDescent="0.25">
      <c r="B124" s="169" t="s">
        <v>227</v>
      </c>
      <c r="C124" s="170"/>
      <c r="D124" s="114">
        <v>672.62</v>
      </c>
      <c r="E124" s="114">
        <v>100</v>
      </c>
      <c r="F124" s="114">
        <v>0</v>
      </c>
      <c r="G124" s="45">
        <f t="shared" si="26"/>
        <v>0</v>
      </c>
      <c r="H124" s="45">
        <f t="shared" si="27"/>
        <v>0</v>
      </c>
    </row>
    <row r="125" spans="2:8" x14ac:dyDescent="0.25">
      <c r="B125" s="169" t="s">
        <v>228</v>
      </c>
      <c r="C125" s="170"/>
      <c r="D125" s="114">
        <v>218.12</v>
      </c>
      <c r="E125" s="114">
        <v>500</v>
      </c>
      <c r="F125" s="114">
        <v>708.2</v>
      </c>
      <c r="G125" s="45">
        <f t="shared" si="26"/>
        <v>141.64000000000001</v>
      </c>
      <c r="H125" s="45">
        <f t="shared" si="27"/>
        <v>324.6836603704383</v>
      </c>
    </row>
    <row r="126" spans="2:8" x14ac:dyDescent="0.25">
      <c r="B126" s="169" t="s">
        <v>206</v>
      </c>
      <c r="C126" s="170"/>
      <c r="D126" s="114">
        <v>6784.77</v>
      </c>
      <c r="E126" s="114">
        <v>1000</v>
      </c>
      <c r="F126" s="114">
        <v>469.33</v>
      </c>
      <c r="G126" s="45">
        <f t="shared" si="26"/>
        <v>46.933</v>
      </c>
      <c r="H126" s="45">
        <f t="shared" si="27"/>
        <v>6.917404716740581</v>
      </c>
    </row>
    <row r="127" spans="2:8" x14ac:dyDescent="0.25">
      <c r="B127" s="169" t="s">
        <v>207</v>
      </c>
      <c r="C127" s="170"/>
      <c r="D127" s="114">
        <v>1356.78</v>
      </c>
      <c r="E127" s="114">
        <v>100</v>
      </c>
      <c r="F127" s="114">
        <v>0</v>
      </c>
      <c r="G127" s="45">
        <f t="shared" si="26"/>
        <v>0</v>
      </c>
      <c r="H127" s="45">
        <f t="shared" si="27"/>
        <v>0</v>
      </c>
    </row>
    <row r="128" spans="2:8" x14ac:dyDescent="0.25">
      <c r="B128" s="169" t="s">
        <v>229</v>
      </c>
      <c r="C128" s="170"/>
      <c r="D128" s="114">
        <v>668.93</v>
      </c>
      <c r="E128" s="114">
        <v>100</v>
      </c>
      <c r="F128" s="114">
        <v>0</v>
      </c>
      <c r="G128" s="45">
        <f t="shared" si="26"/>
        <v>0</v>
      </c>
      <c r="H128" s="45">
        <f t="shared" si="27"/>
        <v>0</v>
      </c>
    </row>
    <row r="129" spans="2:8" ht="15" customHeight="1" x14ac:dyDescent="0.25">
      <c r="B129" s="169" t="s">
        <v>251</v>
      </c>
      <c r="C129" s="170"/>
      <c r="D129" s="114">
        <v>5069.45</v>
      </c>
      <c r="E129" s="114">
        <v>1000</v>
      </c>
      <c r="F129" s="114">
        <v>0</v>
      </c>
      <c r="G129" s="45">
        <f t="shared" si="26"/>
        <v>0</v>
      </c>
      <c r="H129" s="45">
        <f t="shared" si="27"/>
        <v>0</v>
      </c>
    </row>
    <row r="130" spans="2:8" x14ac:dyDescent="0.25">
      <c r="B130" s="169" t="s">
        <v>231</v>
      </c>
      <c r="C130" s="170"/>
      <c r="D130" s="114">
        <v>1543.02</v>
      </c>
      <c r="E130" s="114">
        <v>100</v>
      </c>
      <c r="F130" s="114">
        <v>0</v>
      </c>
      <c r="G130" s="45">
        <f t="shared" si="26"/>
        <v>0</v>
      </c>
      <c r="H130" s="45">
        <f t="shared" si="27"/>
        <v>0</v>
      </c>
    </row>
    <row r="131" spans="2:8" x14ac:dyDescent="0.25">
      <c r="B131" s="169" t="s">
        <v>232</v>
      </c>
      <c r="C131" s="170"/>
      <c r="D131" s="114">
        <v>633.48</v>
      </c>
      <c r="E131" s="114">
        <v>500</v>
      </c>
      <c r="F131" s="114">
        <v>0</v>
      </c>
      <c r="G131" s="45">
        <f t="shared" si="26"/>
        <v>0</v>
      </c>
      <c r="H131" s="45">
        <f t="shared" si="27"/>
        <v>0</v>
      </c>
    </row>
    <row r="132" spans="2:8" x14ac:dyDescent="0.25">
      <c r="B132" s="169" t="s">
        <v>233</v>
      </c>
      <c r="C132" s="170"/>
      <c r="D132" s="114">
        <v>0</v>
      </c>
      <c r="E132" s="114">
        <v>50</v>
      </c>
      <c r="F132" s="114">
        <v>0</v>
      </c>
      <c r="G132" s="45">
        <f t="shared" si="26"/>
        <v>0</v>
      </c>
      <c r="H132" s="45">
        <v>0</v>
      </c>
    </row>
    <row r="133" spans="2:8" x14ac:dyDescent="0.25">
      <c r="B133" s="178" t="s">
        <v>236</v>
      </c>
      <c r="C133" s="179"/>
      <c r="D133" s="113">
        <f>SUM(D134:D135)</f>
        <v>0</v>
      </c>
      <c r="E133" s="113">
        <f t="shared" ref="E133:F133" si="36">SUM(E134:E135)</f>
        <v>0</v>
      </c>
      <c r="F133" s="113">
        <f t="shared" si="36"/>
        <v>0</v>
      </c>
      <c r="G133" s="107">
        <v>0</v>
      </c>
      <c r="H133" s="107">
        <v>0</v>
      </c>
    </row>
    <row r="134" spans="2:8" ht="15" customHeight="1" x14ac:dyDescent="0.25">
      <c r="B134" s="169" t="s">
        <v>237</v>
      </c>
      <c r="C134" s="170"/>
      <c r="D134" s="114">
        <v>0</v>
      </c>
      <c r="E134" s="115">
        <v>0</v>
      </c>
      <c r="F134" s="115">
        <v>0</v>
      </c>
      <c r="G134" s="45">
        <v>0</v>
      </c>
      <c r="H134" s="45">
        <v>0</v>
      </c>
    </row>
    <row r="135" spans="2:8" x14ac:dyDescent="0.25">
      <c r="B135" s="169" t="s">
        <v>239</v>
      </c>
      <c r="C135" s="170"/>
      <c r="D135" s="114">
        <v>0</v>
      </c>
      <c r="E135" s="115">
        <v>0</v>
      </c>
      <c r="F135" s="115">
        <v>0</v>
      </c>
      <c r="G135" s="45">
        <v>0</v>
      </c>
      <c r="H135" s="45">
        <v>0</v>
      </c>
    </row>
    <row r="136" spans="2:8" ht="15" customHeight="1" x14ac:dyDescent="0.25">
      <c r="B136" s="178" t="s">
        <v>252</v>
      </c>
      <c r="C136" s="179"/>
      <c r="D136" s="113">
        <f>D137</f>
        <v>169.91</v>
      </c>
      <c r="E136" s="113">
        <f t="shared" ref="E136:F136" si="37">E137</f>
        <v>3100</v>
      </c>
      <c r="F136" s="113">
        <f t="shared" si="37"/>
        <v>33.270000000000003</v>
      </c>
      <c r="G136" s="107">
        <f t="shared" ref="G136:G189" si="38">(F136/E136)*100</f>
        <v>1.0732258064516129</v>
      </c>
      <c r="H136" s="107">
        <f t="shared" si="27"/>
        <v>19.580954623035726</v>
      </c>
    </row>
    <row r="137" spans="2:8" ht="15" customHeight="1" x14ac:dyDescent="0.25">
      <c r="B137" s="169" t="s">
        <v>253</v>
      </c>
      <c r="C137" s="170"/>
      <c r="D137" s="114">
        <v>169.91</v>
      </c>
      <c r="E137" s="114">
        <v>3100</v>
      </c>
      <c r="F137" s="114">
        <v>33.270000000000003</v>
      </c>
      <c r="G137" s="45">
        <f t="shared" si="38"/>
        <v>1.0732258064516129</v>
      </c>
      <c r="H137" s="45">
        <f t="shared" si="27"/>
        <v>19.580954623035726</v>
      </c>
    </row>
    <row r="138" spans="2:8" x14ac:dyDescent="0.25">
      <c r="B138" s="173" t="s">
        <v>208</v>
      </c>
      <c r="C138" s="173"/>
      <c r="D138" s="139">
        <f>SUM(D139,D141,D149)</f>
        <v>0</v>
      </c>
      <c r="E138" s="139">
        <f>SUM(E139,E141,E149)</f>
        <v>5900</v>
      </c>
      <c r="F138" s="139">
        <f>SUM(F139,F141,F149)</f>
        <v>31977.279999999999</v>
      </c>
      <c r="G138" s="140">
        <f t="shared" si="38"/>
        <v>541.98779661016954</v>
      </c>
      <c r="H138" s="140">
        <v>0</v>
      </c>
    </row>
    <row r="139" spans="2:8" ht="15" customHeight="1" x14ac:dyDescent="0.25">
      <c r="B139" s="178" t="s">
        <v>240</v>
      </c>
      <c r="C139" s="179"/>
      <c r="D139" s="113">
        <f>SUM(D140)</f>
        <v>0</v>
      </c>
      <c r="E139" s="113">
        <f t="shared" ref="E139:F139" si="39">SUM(E140)</f>
        <v>0</v>
      </c>
      <c r="F139" s="113">
        <f t="shared" si="39"/>
        <v>0</v>
      </c>
      <c r="G139" s="107">
        <v>0</v>
      </c>
      <c r="H139" s="107">
        <v>0</v>
      </c>
    </row>
    <row r="140" spans="2:8" x14ac:dyDescent="0.25">
      <c r="B140" s="169" t="s">
        <v>241</v>
      </c>
      <c r="C140" s="170"/>
      <c r="D140" s="114">
        <v>0</v>
      </c>
      <c r="E140" s="115">
        <v>0</v>
      </c>
      <c r="F140" s="115">
        <v>0</v>
      </c>
      <c r="G140" s="45">
        <v>0</v>
      </c>
      <c r="H140" s="45">
        <v>0</v>
      </c>
    </row>
    <row r="141" spans="2:8" ht="15" customHeight="1" x14ac:dyDescent="0.25">
      <c r="B141" s="178" t="s">
        <v>209</v>
      </c>
      <c r="C141" s="179"/>
      <c r="D141" s="113">
        <f>SUM(D142:D148)</f>
        <v>0</v>
      </c>
      <c r="E141" s="113">
        <f t="shared" ref="E141:F141" si="40">SUM(E142:E148)</f>
        <v>5900</v>
      </c>
      <c r="F141" s="113">
        <f t="shared" si="40"/>
        <v>31977.279999999999</v>
      </c>
      <c r="G141" s="107">
        <f t="shared" si="38"/>
        <v>541.98779661016954</v>
      </c>
      <c r="H141" s="107">
        <v>0</v>
      </c>
    </row>
    <row r="142" spans="2:8" x14ac:dyDescent="0.25">
      <c r="B142" s="169" t="s">
        <v>210</v>
      </c>
      <c r="C142" s="170"/>
      <c r="D142" s="114">
        <v>0</v>
      </c>
      <c r="E142" s="114">
        <v>1000</v>
      </c>
      <c r="F142" s="114">
        <v>31539.3</v>
      </c>
      <c r="G142" s="45">
        <f t="shared" si="38"/>
        <v>3153.9300000000003</v>
      </c>
      <c r="H142" s="45">
        <v>0</v>
      </c>
    </row>
    <row r="143" spans="2:8" x14ac:dyDescent="0.25">
      <c r="B143" s="169" t="s">
        <v>211</v>
      </c>
      <c r="C143" s="170"/>
      <c r="D143" s="114">
        <v>0</v>
      </c>
      <c r="E143" s="114">
        <v>1700</v>
      </c>
      <c r="F143" s="114">
        <v>437.98</v>
      </c>
      <c r="G143" s="45">
        <f t="shared" si="38"/>
        <v>25.763529411764708</v>
      </c>
      <c r="H143" s="45">
        <v>0</v>
      </c>
    </row>
    <row r="144" spans="2:8" x14ac:dyDescent="0.25">
      <c r="B144" s="169" t="s">
        <v>242</v>
      </c>
      <c r="C144" s="170"/>
      <c r="D144" s="114">
        <v>0</v>
      </c>
      <c r="E144" s="114">
        <v>500</v>
      </c>
      <c r="F144" s="114">
        <v>0</v>
      </c>
      <c r="G144" s="45">
        <f t="shared" si="38"/>
        <v>0</v>
      </c>
      <c r="H144" s="45">
        <v>0</v>
      </c>
    </row>
    <row r="145" spans="2:8" x14ac:dyDescent="0.25">
      <c r="B145" s="169" t="s">
        <v>243</v>
      </c>
      <c r="C145" s="170"/>
      <c r="D145" s="114">
        <v>0</v>
      </c>
      <c r="E145" s="114">
        <v>400</v>
      </c>
      <c r="F145" s="114">
        <v>0</v>
      </c>
      <c r="G145" s="45">
        <f t="shared" si="38"/>
        <v>0</v>
      </c>
      <c r="H145" s="45">
        <v>0</v>
      </c>
    </row>
    <row r="146" spans="2:8" ht="15" customHeight="1" x14ac:dyDescent="0.25">
      <c r="B146" s="169" t="s">
        <v>212</v>
      </c>
      <c r="C146" s="170"/>
      <c r="D146" s="114">
        <v>0</v>
      </c>
      <c r="E146" s="114">
        <v>1000</v>
      </c>
      <c r="F146" s="114">
        <v>0</v>
      </c>
      <c r="G146" s="45">
        <f t="shared" si="38"/>
        <v>0</v>
      </c>
      <c r="H146" s="45">
        <v>0</v>
      </c>
    </row>
    <row r="147" spans="2:8" x14ac:dyDescent="0.25">
      <c r="B147" s="169" t="s">
        <v>254</v>
      </c>
      <c r="C147" s="170"/>
      <c r="D147" s="114">
        <v>0</v>
      </c>
      <c r="E147" s="114">
        <v>100</v>
      </c>
      <c r="F147" s="114">
        <v>0</v>
      </c>
      <c r="G147" s="45">
        <f t="shared" si="38"/>
        <v>0</v>
      </c>
      <c r="H147" s="45">
        <v>0</v>
      </c>
    </row>
    <row r="148" spans="2:8" ht="15" customHeight="1" x14ac:dyDescent="0.25">
      <c r="B148" s="169" t="s">
        <v>246</v>
      </c>
      <c r="C148" s="170"/>
      <c r="D148" s="114">
        <v>0</v>
      </c>
      <c r="E148" s="114">
        <v>1200</v>
      </c>
      <c r="F148" s="114">
        <v>0</v>
      </c>
      <c r="G148" s="45">
        <f t="shared" si="38"/>
        <v>0</v>
      </c>
      <c r="H148" s="45">
        <v>0</v>
      </c>
    </row>
    <row r="149" spans="2:8" ht="15" customHeight="1" x14ac:dyDescent="0.25">
      <c r="B149" s="178" t="s">
        <v>247</v>
      </c>
      <c r="C149" s="179"/>
      <c r="D149" s="113">
        <f>SUM(D150:D151)</f>
        <v>0</v>
      </c>
      <c r="E149" s="113">
        <f t="shared" ref="E149:F149" si="41">SUM(E150:E151)</f>
        <v>0</v>
      </c>
      <c r="F149" s="113">
        <f t="shared" si="41"/>
        <v>0</v>
      </c>
      <c r="G149" s="107">
        <v>0</v>
      </c>
      <c r="H149" s="107">
        <v>0</v>
      </c>
    </row>
    <row r="150" spans="2:8" ht="15" customHeight="1" x14ac:dyDescent="0.25">
      <c r="B150" s="169" t="s">
        <v>129</v>
      </c>
      <c r="C150" s="170"/>
      <c r="D150" s="114">
        <v>0</v>
      </c>
      <c r="E150" s="114">
        <v>0</v>
      </c>
      <c r="F150" s="115">
        <v>0</v>
      </c>
      <c r="G150" s="45">
        <v>0</v>
      </c>
      <c r="H150" s="45">
        <v>0</v>
      </c>
    </row>
    <row r="151" spans="2:8" ht="15" customHeight="1" x14ac:dyDescent="0.25">
      <c r="B151" s="169" t="s">
        <v>255</v>
      </c>
      <c r="C151" s="170"/>
      <c r="D151" s="114">
        <v>0</v>
      </c>
      <c r="E151" s="114">
        <v>0</v>
      </c>
      <c r="F151" s="115">
        <v>0</v>
      </c>
      <c r="G151" s="45">
        <v>0</v>
      </c>
      <c r="H151" s="45">
        <v>0</v>
      </c>
    </row>
    <row r="152" spans="2:8" x14ac:dyDescent="0.25">
      <c r="B152" s="176" t="s">
        <v>256</v>
      </c>
      <c r="C152" s="191"/>
      <c r="D152" s="106">
        <f>SUM(D153,D162,D185)</f>
        <v>93038.299999999988</v>
      </c>
      <c r="E152" s="110">
        <f>SUM(E162,E185)</f>
        <v>325756</v>
      </c>
      <c r="F152" s="106">
        <f>SUM(F162,F185)</f>
        <v>66817.72</v>
      </c>
      <c r="G152" s="106">
        <f t="shared" si="38"/>
        <v>20.511585358366386</v>
      </c>
      <c r="H152" s="106">
        <f t="shared" ref="H152:H201" si="42">F152/D152*100</f>
        <v>71.817434325433723</v>
      </c>
    </row>
    <row r="153" spans="2:8" ht="15" customHeight="1" x14ac:dyDescent="0.25">
      <c r="B153" s="171" t="s">
        <v>278</v>
      </c>
      <c r="C153" s="172"/>
      <c r="D153" s="133">
        <f>SUM(D154,D157)</f>
        <v>0</v>
      </c>
      <c r="E153" s="133">
        <f t="shared" ref="E153:F153" si="43">SUM(E154,E157)</f>
        <v>100000</v>
      </c>
      <c r="F153" s="133">
        <f t="shared" si="43"/>
        <v>88977.76</v>
      </c>
      <c r="G153" s="134">
        <v>0</v>
      </c>
      <c r="H153" s="135">
        <v>0</v>
      </c>
    </row>
    <row r="154" spans="2:8" ht="15" customHeight="1" x14ac:dyDescent="0.25">
      <c r="B154" s="173" t="s">
        <v>196</v>
      </c>
      <c r="C154" s="173"/>
      <c r="D154" s="139">
        <f>SUM(D155)</f>
        <v>0</v>
      </c>
      <c r="E154" s="139">
        <f t="shared" ref="E154:F154" si="44">SUM(E155)</f>
        <v>20000</v>
      </c>
      <c r="F154" s="139">
        <f t="shared" si="44"/>
        <v>7000</v>
      </c>
      <c r="G154" s="140">
        <v>0</v>
      </c>
      <c r="H154" s="140">
        <v>0</v>
      </c>
    </row>
    <row r="155" spans="2:8" x14ac:dyDescent="0.25">
      <c r="B155" s="178" t="s">
        <v>201</v>
      </c>
      <c r="C155" s="179"/>
      <c r="D155" s="113">
        <f>D156</f>
        <v>0</v>
      </c>
      <c r="E155" s="113">
        <f t="shared" ref="E155:F155" si="45">E156</f>
        <v>20000</v>
      </c>
      <c r="F155" s="113">
        <f t="shared" si="45"/>
        <v>7000</v>
      </c>
      <c r="G155" s="107">
        <v>0</v>
      </c>
      <c r="H155" s="107">
        <v>0</v>
      </c>
    </row>
    <row r="156" spans="2:8" x14ac:dyDescent="0.25">
      <c r="B156" s="169" t="s">
        <v>206</v>
      </c>
      <c r="C156" s="170"/>
      <c r="D156" s="114">
        <v>0</v>
      </c>
      <c r="E156" s="114">
        <v>20000</v>
      </c>
      <c r="F156" s="114">
        <v>7000</v>
      </c>
      <c r="G156" s="45">
        <f t="shared" si="38"/>
        <v>35</v>
      </c>
      <c r="H156" s="45">
        <v>0</v>
      </c>
    </row>
    <row r="157" spans="2:8" x14ac:dyDescent="0.25">
      <c r="B157" s="173" t="s">
        <v>208</v>
      </c>
      <c r="C157" s="173"/>
      <c r="D157" s="139">
        <f>SUM(D158,D160)</f>
        <v>0</v>
      </c>
      <c r="E157" s="139">
        <f t="shared" ref="E157:F157" si="46">SUM(E158,E160)</f>
        <v>80000</v>
      </c>
      <c r="F157" s="139">
        <f t="shared" si="46"/>
        <v>81977.759999999995</v>
      </c>
      <c r="G157" s="140">
        <v>0</v>
      </c>
      <c r="H157" s="140">
        <v>0</v>
      </c>
    </row>
    <row r="158" spans="2:8" ht="15" customHeight="1" x14ac:dyDescent="0.25">
      <c r="B158" s="178" t="s">
        <v>240</v>
      </c>
      <c r="C158" s="179"/>
      <c r="D158" s="113">
        <f>D159</f>
        <v>0</v>
      </c>
      <c r="E158" s="113">
        <f t="shared" ref="E158:F158" si="47">E159</f>
        <v>80000</v>
      </c>
      <c r="F158" s="113">
        <f t="shared" si="47"/>
        <v>0</v>
      </c>
      <c r="G158" s="107">
        <v>0</v>
      </c>
      <c r="H158" s="107">
        <v>0</v>
      </c>
    </row>
    <row r="159" spans="2:8" x14ac:dyDescent="0.25">
      <c r="B159" s="169" t="s">
        <v>241</v>
      </c>
      <c r="C159" s="170"/>
      <c r="D159" s="114">
        <v>0</v>
      </c>
      <c r="E159" s="114">
        <v>80000</v>
      </c>
      <c r="F159" s="114">
        <v>0</v>
      </c>
      <c r="G159" s="45">
        <f t="shared" si="38"/>
        <v>0</v>
      </c>
      <c r="H159" s="45">
        <v>0</v>
      </c>
    </row>
    <row r="160" spans="2:8" ht="15" customHeight="1" x14ac:dyDescent="0.25">
      <c r="B160" s="178" t="s">
        <v>209</v>
      </c>
      <c r="C160" s="179"/>
      <c r="D160" s="113">
        <f>D161</f>
        <v>0</v>
      </c>
      <c r="E160" s="113">
        <f t="shared" ref="E160:F160" si="48">E161</f>
        <v>0</v>
      </c>
      <c r="F160" s="113">
        <f t="shared" si="48"/>
        <v>81977.759999999995</v>
      </c>
      <c r="G160" s="107">
        <v>0</v>
      </c>
      <c r="H160" s="107">
        <v>0</v>
      </c>
    </row>
    <row r="161" spans="2:8" x14ac:dyDescent="0.25">
      <c r="B161" s="169" t="s">
        <v>210</v>
      </c>
      <c r="C161" s="170"/>
      <c r="D161" s="114">
        <v>0</v>
      </c>
      <c r="E161" s="114">
        <v>0</v>
      </c>
      <c r="F161" s="114">
        <v>81977.759999999995</v>
      </c>
      <c r="G161" s="45">
        <v>0</v>
      </c>
      <c r="H161" s="45">
        <v>0</v>
      </c>
    </row>
    <row r="162" spans="2:8" x14ac:dyDescent="0.25">
      <c r="B162" s="171" t="s">
        <v>257</v>
      </c>
      <c r="C162" s="172"/>
      <c r="D162" s="133">
        <f>SUM(D163,D180)</f>
        <v>14555.25</v>
      </c>
      <c r="E162" s="133">
        <f t="shared" ref="E162:F162" si="49">SUM(E163,E180)</f>
        <v>0</v>
      </c>
      <c r="F162" s="133">
        <f t="shared" si="49"/>
        <v>0</v>
      </c>
      <c r="G162" s="134">
        <v>0</v>
      </c>
      <c r="H162" s="135">
        <f t="shared" si="42"/>
        <v>0</v>
      </c>
    </row>
    <row r="163" spans="2:8" x14ac:dyDescent="0.25">
      <c r="B163" s="173" t="s">
        <v>196</v>
      </c>
      <c r="C163" s="173"/>
      <c r="D163" s="139">
        <f>SUM(D164,D168)</f>
        <v>13243.25</v>
      </c>
      <c r="E163" s="139">
        <f t="shared" ref="E163:F163" si="50">SUM(E164,E168)</f>
        <v>0</v>
      </c>
      <c r="F163" s="139">
        <f t="shared" si="50"/>
        <v>0</v>
      </c>
      <c r="G163" s="140">
        <v>0</v>
      </c>
      <c r="H163" s="140">
        <f t="shared" si="42"/>
        <v>0</v>
      </c>
    </row>
    <row r="164" spans="2:8" x14ac:dyDescent="0.25">
      <c r="B164" s="178" t="s">
        <v>197</v>
      </c>
      <c r="C164" s="179"/>
      <c r="D164" s="113">
        <f>SUM(D165:D167)</f>
        <v>10530.699999999999</v>
      </c>
      <c r="E164" s="113">
        <f t="shared" ref="E164:F164" si="51">SUM(E165:E167)</f>
        <v>0</v>
      </c>
      <c r="F164" s="113">
        <f t="shared" si="51"/>
        <v>0</v>
      </c>
      <c r="G164" s="107">
        <v>0</v>
      </c>
      <c r="H164" s="107">
        <f t="shared" si="42"/>
        <v>0</v>
      </c>
    </row>
    <row r="165" spans="2:8" x14ac:dyDescent="0.25">
      <c r="B165" s="169" t="s">
        <v>198</v>
      </c>
      <c r="C165" s="170"/>
      <c r="D165" s="114">
        <v>8764.56</v>
      </c>
      <c r="E165" s="114">
        <v>0</v>
      </c>
      <c r="F165" s="114">
        <v>0</v>
      </c>
      <c r="G165" s="45">
        <v>0</v>
      </c>
      <c r="H165" s="45">
        <f t="shared" si="42"/>
        <v>0</v>
      </c>
    </row>
    <row r="166" spans="2:8" x14ac:dyDescent="0.25">
      <c r="B166" s="169" t="s">
        <v>199</v>
      </c>
      <c r="C166" s="170"/>
      <c r="D166" s="114">
        <v>320</v>
      </c>
      <c r="E166" s="114">
        <v>0</v>
      </c>
      <c r="F166" s="114">
        <v>0</v>
      </c>
      <c r="G166" s="45">
        <v>0</v>
      </c>
      <c r="H166" s="45">
        <f t="shared" si="42"/>
        <v>0</v>
      </c>
    </row>
    <row r="167" spans="2:8" ht="15" customHeight="1" x14ac:dyDescent="0.25">
      <c r="B167" s="169" t="s">
        <v>200</v>
      </c>
      <c r="C167" s="170"/>
      <c r="D167" s="114">
        <v>1446.14</v>
      </c>
      <c r="E167" s="114">
        <v>0</v>
      </c>
      <c r="F167" s="114">
        <v>0</v>
      </c>
      <c r="G167" s="45">
        <v>0</v>
      </c>
      <c r="H167" s="45">
        <f t="shared" si="42"/>
        <v>0</v>
      </c>
    </row>
    <row r="168" spans="2:8" x14ac:dyDescent="0.25">
      <c r="B168" s="178" t="s">
        <v>201</v>
      </c>
      <c r="C168" s="179"/>
      <c r="D168" s="113">
        <f>SUM(D169:D179)</f>
        <v>2712.55</v>
      </c>
      <c r="E168" s="113">
        <f t="shared" ref="E168:F168" si="52">SUM(E169:E179)</f>
        <v>0</v>
      </c>
      <c r="F168" s="113">
        <f t="shared" si="52"/>
        <v>0</v>
      </c>
      <c r="G168" s="113">
        <v>0</v>
      </c>
      <c r="H168" s="107">
        <f t="shared" si="42"/>
        <v>0</v>
      </c>
    </row>
    <row r="169" spans="2:8" x14ac:dyDescent="0.25">
      <c r="B169" s="169" t="s">
        <v>217</v>
      </c>
      <c r="C169" s="170"/>
      <c r="D169" s="114">
        <v>0</v>
      </c>
      <c r="E169" s="114">
        <v>0</v>
      </c>
      <c r="F169" s="114">
        <v>0</v>
      </c>
      <c r="G169" s="45">
        <v>0</v>
      </c>
      <c r="H169" s="45">
        <v>0</v>
      </c>
    </row>
    <row r="170" spans="2:8" ht="15" customHeight="1" x14ac:dyDescent="0.25">
      <c r="B170" s="169" t="s">
        <v>202</v>
      </c>
      <c r="C170" s="170"/>
      <c r="D170" s="114">
        <v>458</v>
      </c>
      <c r="E170" s="114">
        <v>0</v>
      </c>
      <c r="F170" s="114">
        <v>0</v>
      </c>
      <c r="G170" s="45">
        <v>0</v>
      </c>
      <c r="H170" s="45">
        <f t="shared" si="42"/>
        <v>0</v>
      </c>
    </row>
    <row r="171" spans="2:8" ht="15" customHeight="1" x14ac:dyDescent="0.25">
      <c r="B171" s="169" t="s">
        <v>219</v>
      </c>
      <c r="C171" s="170"/>
      <c r="D171" s="114">
        <v>798.53</v>
      </c>
      <c r="E171" s="114">
        <v>0</v>
      </c>
      <c r="F171" s="114">
        <v>0</v>
      </c>
      <c r="G171" s="45">
        <v>0</v>
      </c>
      <c r="H171" s="45">
        <f t="shared" si="42"/>
        <v>0</v>
      </c>
    </row>
    <row r="172" spans="2:8" x14ac:dyDescent="0.25">
      <c r="B172" s="169" t="s">
        <v>220</v>
      </c>
      <c r="C172" s="170"/>
      <c r="D172" s="114">
        <v>1166.1600000000001</v>
      </c>
      <c r="E172" s="114">
        <v>0</v>
      </c>
      <c r="F172" s="114">
        <v>0</v>
      </c>
      <c r="G172" s="45">
        <v>0</v>
      </c>
      <c r="H172" s="45">
        <f t="shared" si="42"/>
        <v>0</v>
      </c>
    </row>
    <row r="173" spans="2:8" x14ac:dyDescent="0.25">
      <c r="B173" s="169" t="s">
        <v>204</v>
      </c>
      <c r="C173" s="170"/>
      <c r="D173" s="114">
        <v>0</v>
      </c>
      <c r="E173" s="114">
        <v>0</v>
      </c>
      <c r="F173" s="114">
        <v>0</v>
      </c>
      <c r="G173" s="45">
        <v>0</v>
      </c>
      <c r="H173" s="45">
        <v>0</v>
      </c>
    </row>
    <row r="174" spans="2:8" ht="15" customHeight="1" x14ac:dyDescent="0.25">
      <c r="B174" s="169" t="s">
        <v>222</v>
      </c>
      <c r="C174" s="170"/>
      <c r="D174" s="114">
        <v>289.86</v>
      </c>
      <c r="E174" s="114">
        <v>0</v>
      </c>
      <c r="F174" s="114">
        <v>0</v>
      </c>
      <c r="G174" s="45">
        <v>0</v>
      </c>
      <c r="H174" s="45">
        <f t="shared" si="42"/>
        <v>0</v>
      </c>
    </row>
    <row r="175" spans="2:8" x14ac:dyDescent="0.25">
      <c r="B175" s="169" t="s">
        <v>225</v>
      </c>
      <c r="C175" s="170"/>
      <c r="D175" s="114">
        <v>0</v>
      </c>
      <c r="E175" s="114">
        <v>0</v>
      </c>
      <c r="F175" s="114">
        <v>0</v>
      </c>
      <c r="G175" s="45">
        <v>0</v>
      </c>
      <c r="H175" s="45">
        <v>0</v>
      </c>
    </row>
    <row r="176" spans="2:8" x14ac:dyDescent="0.25">
      <c r="B176" s="169" t="s">
        <v>226</v>
      </c>
      <c r="C176" s="170"/>
      <c r="D176" s="114">
        <v>0</v>
      </c>
      <c r="E176" s="114">
        <v>0</v>
      </c>
      <c r="F176" s="114">
        <v>0</v>
      </c>
      <c r="G176" s="45">
        <v>0</v>
      </c>
      <c r="H176" s="45">
        <v>0</v>
      </c>
    </row>
    <row r="177" spans="2:8" x14ac:dyDescent="0.25">
      <c r="B177" s="169" t="s">
        <v>227</v>
      </c>
      <c r="C177" s="170"/>
      <c r="D177" s="114">
        <v>0</v>
      </c>
      <c r="E177" s="114">
        <v>0</v>
      </c>
      <c r="F177" s="114">
        <v>0</v>
      </c>
      <c r="G177" s="45">
        <v>0</v>
      </c>
      <c r="H177" s="45">
        <v>0</v>
      </c>
    </row>
    <row r="178" spans="2:8" x14ac:dyDescent="0.25">
      <c r="B178" s="169" t="s">
        <v>206</v>
      </c>
      <c r="C178" s="170"/>
      <c r="D178" s="114">
        <v>0</v>
      </c>
      <c r="E178" s="114">
        <v>0</v>
      </c>
      <c r="F178" s="114">
        <v>0</v>
      </c>
      <c r="G178" s="45">
        <v>0</v>
      </c>
      <c r="H178" s="45">
        <v>0</v>
      </c>
    </row>
    <row r="179" spans="2:8" x14ac:dyDescent="0.25">
      <c r="B179" s="169" t="s">
        <v>232</v>
      </c>
      <c r="C179" s="170"/>
      <c r="D179" s="114">
        <v>0</v>
      </c>
      <c r="E179" s="114">
        <v>0</v>
      </c>
      <c r="F179" s="114">
        <v>0</v>
      </c>
      <c r="G179" s="45">
        <v>0</v>
      </c>
      <c r="H179" s="45">
        <v>0</v>
      </c>
    </row>
    <row r="180" spans="2:8" x14ac:dyDescent="0.25">
      <c r="B180" s="173" t="s">
        <v>208</v>
      </c>
      <c r="C180" s="173"/>
      <c r="D180" s="139">
        <f>SUM(D181)</f>
        <v>1312</v>
      </c>
      <c r="E180" s="139">
        <f>E181</f>
        <v>0</v>
      </c>
      <c r="F180" s="139">
        <f t="shared" ref="F180" si="53">F181</f>
        <v>0</v>
      </c>
      <c r="G180" s="140">
        <v>0</v>
      </c>
      <c r="H180" s="140">
        <f t="shared" si="42"/>
        <v>0</v>
      </c>
    </row>
    <row r="181" spans="2:8" ht="15" customHeight="1" x14ac:dyDescent="0.25">
      <c r="B181" s="178" t="s">
        <v>209</v>
      </c>
      <c r="C181" s="179"/>
      <c r="D181" s="113">
        <f>SUM(D182:D184)</f>
        <v>1312</v>
      </c>
      <c r="E181" s="113">
        <f t="shared" ref="E181:F181" si="54">SUM(E182:E184)</f>
        <v>0</v>
      </c>
      <c r="F181" s="113">
        <f t="shared" si="54"/>
        <v>0</v>
      </c>
      <c r="G181" s="113">
        <v>0</v>
      </c>
      <c r="H181" s="107">
        <f t="shared" si="42"/>
        <v>0</v>
      </c>
    </row>
    <row r="182" spans="2:8" x14ac:dyDescent="0.25">
      <c r="B182" s="169" t="s">
        <v>211</v>
      </c>
      <c r="C182" s="170"/>
      <c r="D182" s="114">
        <v>0</v>
      </c>
      <c r="E182" s="114">
        <v>0</v>
      </c>
      <c r="F182" s="114">
        <v>0</v>
      </c>
      <c r="G182" s="45">
        <v>0</v>
      </c>
      <c r="H182" s="45">
        <v>0</v>
      </c>
    </row>
    <row r="183" spans="2:8" x14ac:dyDescent="0.25">
      <c r="B183" s="169" t="s">
        <v>243</v>
      </c>
      <c r="C183" s="170"/>
      <c r="D183" s="114">
        <v>0</v>
      </c>
      <c r="E183" s="114">
        <v>0</v>
      </c>
      <c r="F183" s="114">
        <v>0</v>
      </c>
      <c r="G183" s="45">
        <v>0</v>
      </c>
      <c r="H183" s="45">
        <v>0</v>
      </c>
    </row>
    <row r="184" spans="2:8" ht="15" customHeight="1" x14ac:dyDescent="0.25">
      <c r="B184" s="169" t="s">
        <v>212</v>
      </c>
      <c r="C184" s="170"/>
      <c r="D184" s="114">
        <v>1312</v>
      </c>
      <c r="E184" s="114">
        <v>0</v>
      </c>
      <c r="F184" s="114">
        <v>0</v>
      </c>
      <c r="G184" s="45">
        <v>0</v>
      </c>
      <c r="H184" s="45">
        <f t="shared" si="42"/>
        <v>0</v>
      </c>
    </row>
    <row r="185" spans="2:8" x14ac:dyDescent="0.25">
      <c r="B185" s="171" t="s">
        <v>258</v>
      </c>
      <c r="C185" s="172"/>
      <c r="D185" s="133">
        <f>SUM(D186,D202)</f>
        <v>78483.049999999988</v>
      </c>
      <c r="E185" s="133">
        <f t="shared" ref="E185:F185" si="55">SUM(E186,E202)</f>
        <v>325756</v>
      </c>
      <c r="F185" s="133">
        <f t="shared" si="55"/>
        <v>66817.72</v>
      </c>
      <c r="G185" s="134">
        <f t="shared" si="38"/>
        <v>20.511585358366386</v>
      </c>
      <c r="H185" s="135">
        <f t="shared" si="42"/>
        <v>85.136497625920512</v>
      </c>
    </row>
    <row r="186" spans="2:8" x14ac:dyDescent="0.25">
      <c r="B186" s="173" t="s">
        <v>196</v>
      </c>
      <c r="C186" s="173"/>
      <c r="D186" s="139">
        <f>SUM(D187,D189)</f>
        <v>61474.149999999994</v>
      </c>
      <c r="E186" s="139">
        <f>E189</f>
        <v>7280</v>
      </c>
      <c r="F186" s="139">
        <f>F189</f>
        <v>0</v>
      </c>
      <c r="G186" s="140">
        <f t="shared" si="38"/>
        <v>0</v>
      </c>
      <c r="H186" s="140">
        <f t="shared" si="42"/>
        <v>0</v>
      </c>
    </row>
    <row r="187" spans="2:8" x14ac:dyDescent="0.25">
      <c r="B187" s="178" t="s">
        <v>197</v>
      </c>
      <c r="C187" s="179"/>
      <c r="D187" s="113">
        <f>D188</f>
        <v>0</v>
      </c>
      <c r="E187" s="113">
        <f t="shared" ref="E187:F187" si="56">E188</f>
        <v>0</v>
      </c>
      <c r="F187" s="113">
        <f t="shared" si="56"/>
        <v>0</v>
      </c>
      <c r="G187" s="107">
        <v>0</v>
      </c>
      <c r="H187" s="107">
        <v>0</v>
      </c>
    </row>
    <row r="188" spans="2:8" x14ac:dyDescent="0.25">
      <c r="B188" s="169" t="s">
        <v>250</v>
      </c>
      <c r="C188" s="170"/>
      <c r="D188" s="115">
        <v>0</v>
      </c>
      <c r="E188" s="114">
        <v>0</v>
      </c>
      <c r="F188" s="115">
        <v>0</v>
      </c>
      <c r="G188" s="45">
        <v>0</v>
      </c>
      <c r="H188" s="45">
        <v>0</v>
      </c>
    </row>
    <row r="189" spans="2:8" x14ac:dyDescent="0.25">
      <c r="B189" s="178" t="s">
        <v>201</v>
      </c>
      <c r="C189" s="179"/>
      <c r="D189" s="113">
        <f>SUM(D190:D201)</f>
        <v>61474.149999999994</v>
      </c>
      <c r="E189" s="113">
        <f t="shared" ref="E189:F189" si="57">SUM(E190:E201)</f>
        <v>7280</v>
      </c>
      <c r="F189" s="113">
        <f t="shared" si="57"/>
        <v>0</v>
      </c>
      <c r="G189" s="107">
        <f t="shared" si="38"/>
        <v>0</v>
      </c>
      <c r="H189" s="107">
        <f t="shared" si="42"/>
        <v>0</v>
      </c>
    </row>
    <row r="190" spans="2:8" x14ac:dyDescent="0.25">
      <c r="B190" s="169" t="s">
        <v>203</v>
      </c>
      <c r="C190" s="170"/>
      <c r="D190" s="114">
        <v>219</v>
      </c>
      <c r="E190" s="114">
        <v>0</v>
      </c>
      <c r="F190" s="114">
        <v>0</v>
      </c>
      <c r="G190" s="45">
        <v>0</v>
      </c>
      <c r="H190" s="45">
        <f t="shared" si="42"/>
        <v>0</v>
      </c>
    </row>
    <row r="191" spans="2:8" x14ac:dyDescent="0.25">
      <c r="B191" s="169" t="s">
        <v>204</v>
      </c>
      <c r="C191" s="170"/>
      <c r="D191" s="114">
        <v>1519.9</v>
      </c>
      <c r="E191" s="114">
        <v>0</v>
      </c>
      <c r="F191" s="114">
        <v>0</v>
      </c>
      <c r="G191" s="45">
        <v>0</v>
      </c>
      <c r="H191" s="45">
        <f t="shared" si="42"/>
        <v>0</v>
      </c>
    </row>
    <row r="192" spans="2:8" ht="15" customHeight="1" x14ac:dyDescent="0.25">
      <c r="B192" s="169" t="s">
        <v>221</v>
      </c>
      <c r="C192" s="170"/>
      <c r="D192" s="114">
        <v>1618.1</v>
      </c>
      <c r="E192" s="114">
        <v>0</v>
      </c>
      <c r="F192" s="114">
        <v>0</v>
      </c>
      <c r="G192" s="45">
        <v>0</v>
      </c>
      <c r="H192" s="45">
        <f t="shared" si="42"/>
        <v>0</v>
      </c>
    </row>
    <row r="193" spans="2:8" x14ac:dyDescent="0.25">
      <c r="B193" s="169" t="s">
        <v>205</v>
      </c>
      <c r="C193" s="170"/>
      <c r="D193" s="114">
        <v>1258.8</v>
      </c>
      <c r="E193" s="114">
        <v>0</v>
      </c>
      <c r="F193" s="114">
        <v>0</v>
      </c>
      <c r="G193" s="45">
        <v>0</v>
      </c>
      <c r="H193" s="45">
        <f t="shared" si="42"/>
        <v>0</v>
      </c>
    </row>
    <row r="194" spans="2:8" ht="15" customHeight="1" x14ac:dyDescent="0.25">
      <c r="B194" s="169" t="s">
        <v>224</v>
      </c>
      <c r="C194" s="170"/>
      <c r="D194" s="114">
        <v>1871.83</v>
      </c>
      <c r="E194" s="114">
        <v>0</v>
      </c>
      <c r="F194" s="114">
        <v>0</v>
      </c>
      <c r="G194" s="45">
        <v>0</v>
      </c>
      <c r="H194" s="45">
        <f t="shared" si="42"/>
        <v>0</v>
      </c>
    </row>
    <row r="195" spans="2:8" x14ac:dyDescent="0.25">
      <c r="B195" s="169" t="s">
        <v>225</v>
      </c>
      <c r="C195" s="170"/>
      <c r="D195" s="114">
        <v>719.4</v>
      </c>
      <c r="E195" s="114">
        <v>0</v>
      </c>
      <c r="F195" s="114">
        <v>0</v>
      </c>
      <c r="G195" s="45">
        <v>0</v>
      </c>
      <c r="H195" s="45">
        <f t="shared" si="42"/>
        <v>0</v>
      </c>
    </row>
    <row r="196" spans="2:8" x14ac:dyDescent="0.25">
      <c r="B196" s="169" t="s">
        <v>226</v>
      </c>
      <c r="C196" s="170"/>
      <c r="D196" s="114">
        <v>0</v>
      </c>
      <c r="E196" s="114">
        <v>0</v>
      </c>
      <c r="F196" s="114">
        <v>0</v>
      </c>
      <c r="G196" s="45">
        <v>0</v>
      </c>
      <c r="H196" s="45">
        <v>0</v>
      </c>
    </row>
    <row r="197" spans="2:8" x14ac:dyDescent="0.25">
      <c r="B197" s="169" t="s">
        <v>227</v>
      </c>
      <c r="C197" s="170"/>
      <c r="D197" s="114">
        <v>0</v>
      </c>
      <c r="E197" s="114">
        <v>0</v>
      </c>
      <c r="F197" s="114">
        <v>0</v>
      </c>
      <c r="G197" s="45">
        <v>0</v>
      </c>
      <c r="H197" s="45">
        <v>0</v>
      </c>
    </row>
    <row r="198" spans="2:8" x14ac:dyDescent="0.25">
      <c r="B198" s="169" t="s">
        <v>206</v>
      </c>
      <c r="C198" s="170"/>
      <c r="D198" s="114">
        <v>14125.57</v>
      </c>
      <c r="E198" s="114">
        <v>7280</v>
      </c>
      <c r="F198" s="114">
        <v>0</v>
      </c>
      <c r="G198" s="45">
        <v>0</v>
      </c>
      <c r="H198" s="45">
        <f t="shared" si="42"/>
        <v>0</v>
      </c>
    </row>
    <row r="199" spans="2:8" x14ac:dyDescent="0.25">
      <c r="B199" s="169" t="s">
        <v>207</v>
      </c>
      <c r="C199" s="170"/>
      <c r="D199" s="114">
        <v>20206</v>
      </c>
      <c r="E199" s="114">
        <v>0</v>
      </c>
      <c r="F199" s="114">
        <v>0</v>
      </c>
      <c r="G199" s="45">
        <v>0</v>
      </c>
      <c r="H199" s="45">
        <f t="shared" si="42"/>
        <v>0</v>
      </c>
    </row>
    <row r="200" spans="2:8" x14ac:dyDescent="0.25">
      <c r="B200" s="169" t="s">
        <v>229</v>
      </c>
      <c r="C200" s="170"/>
      <c r="D200" s="114">
        <v>270.10000000000002</v>
      </c>
      <c r="E200" s="114">
        <v>0</v>
      </c>
      <c r="F200" s="114">
        <v>0</v>
      </c>
      <c r="G200" s="45">
        <v>0</v>
      </c>
      <c r="H200" s="45">
        <f t="shared" si="42"/>
        <v>0</v>
      </c>
    </row>
    <row r="201" spans="2:8" x14ac:dyDescent="0.25">
      <c r="B201" s="169" t="s">
        <v>231</v>
      </c>
      <c r="C201" s="170"/>
      <c r="D201" s="114">
        <v>19665.45</v>
      </c>
      <c r="E201" s="114">
        <v>0</v>
      </c>
      <c r="F201" s="114">
        <v>0</v>
      </c>
      <c r="G201" s="45">
        <v>0</v>
      </c>
      <c r="H201" s="45">
        <f t="shared" si="42"/>
        <v>0</v>
      </c>
    </row>
    <row r="202" spans="2:8" x14ac:dyDescent="0.25">
      <c r="B202" s="173" t="s">
        <v>208</v>
      </c>
      <c r="C202" s="173"/>
      <c r="D202" s="139">
        <f>SUM(D203,D205,D212)</f>
        <v>17008.900000000001</v>
      </c>
      <c r="E202" s="139">
        <f>SUM(E212,E203,E205)</f>
        <v>318476</v>
      </c>
      <c r="F202" s="139">
        <f>SUM(F212,F203,F205)</f>
        <v>66817.72</v>
      </c>
      <c r="G202" s="140">
        <f t="shared" ref="G202:G263" si="58">(F202/E202)*100</f>
        <v>20.980456926110602</v>
      </c>
      <c r="H202" s="140">
        <f t="shared" ref="H202:H211" si="59">F202/D202*100</f>
        <v>392.83974860220235</v>
      </c>
    </row>
    <row r="203" spans="2:8" ht="15" customHeight="1" x14ac:dyDescent="0.25">
      <c r="B203" s="178" t="s">
        <v>240</v>
      </c>
      <c r="C203" s="179"/>
      <c r="D203" s="113">
        <f>D204</f>
        <v>0</v>
      </c>
      <c r="E203" s="113">
        <f t="shared" ref="E203:F203" si="60">E204</f>
        <v>315687</v>
      </c>
      <c r="F203" s="113">
        <f t="shared" si="60"/>
        <v>0</v>
      </c>
      <c r="G203" s="107">
        <f t="shared" si="58"/>
        <v>0</v>
      </c>
      <c r="H203" s="107">
        <v>0</v>
      </c>
    </row>
    <row r="204" spans="2:8" x14ac:dyDescent="0.25">
      <c r="B204" s="169" t="s">
        <v>241</v>
      </c>
      <c r="C204" s="170"/>
      <c r="D204" s="114">
        <v>0</v>
      </c>
      <c r="E204" s="114">
        <v>315687</v>
      </c>
      <c r="F204" s="114">
        <v>0</v>
      </c>
      <c r="G204" s="45">
        <f t="shared" si="58"/>
        <v>0</v>
      </c>
      <c r="H204" s="45">
        <v>0</v>
      </c>
    </row>
    <row r="205" spans="2:8" ht="15" customHeight="1" x14ac:dyDescent="0.25">
      <c r="B205" s="178" t="s">
        <v>209</v>
      </c>
      <c r="C205" s="179"/>
      <c r="D205" s="113">
        <f>SUM(D206:D211)</f>
        <v>17008.900000000001</v>
      </c>
      <c r="E205" s="113">
        <f t="shared" ref="E205:F205" si="61">SUM(E206:E211)</f>
        <v>2789</v>
      </c>
      <c r="F205" s="113">
        <f t="shared" si="61"/>
        <v>66817.72</v>
      </c>
      <c r="G205" s="107">
        <f t="shared" si="58"/>
        <v>2395.7590534241663</v>
      </c>
      <c r="H205" s="107">
        <f t="shared" si="59"/>
        <v>392.83974860220235</v>
      </c>
    </row>
    <row r="206" spans="2:8" x14ac:dyDescent="0.25">
      <c r="B206" s="169" t="s">
        <v>210</v>
      </c>
      <c r="C206" s="170"/>
      <c r="D206" s="114">
        <v>14145.5</v>
      </c>
      <c r="E206" s="114">
        <v>0</v>
      </c>
      <c r="F206" s="114">
        <v>66755.12</v>
      </c>
      <c r="G206" s="45">
        <v>0</v>
      </c>
      <c r="H206" s="45">
        <f t="shared" si="59"/>
        <v>471.91771234668261</v>
      </c>
    </row>
    <row r="207" spans="2:8" x14ac:dyDescent="0.25">
      <c r="B207" s="169" t="s">
        <v>211</v>
      </c>
      <c r="C207" s="170"/>
      <c r="D207" s="114">
        <v>1415.4</v>
      </c>
      <c r="E207" s="114">
        <v>2789</v>
      </c>
      <c r="F207" s="114">
        <v>0</v>
      </c>
      <c r="G207" s="45">
        <f t="shared" si="58"/>
        <v>0</v>
      </c>
      <c r="H207" s="45">
        <f t="shared" si="59"/>
        <v>0</v>
      </c>
    </row>
    <row r="208" spans="2:8" x14ac:dyDescent="0.25">
      <c r="B208" s="169" t="s">
        <v>242</v>
      </c>
      <c r="C208" s="170"/>
      <c r="D208" s="114">
        <v>120</v>
      </c>
      <c r="E208" s="114">
        <v>0</v>
      </c>
      <c r="F208" s="114">
        <v>0</v>
      </c>
      <c r="G208" s="45">
        <v>0</v>
      </c>
      <c r="H208" s="45">
        <f t="shared" si="59"/>
        <v>0</v>
      </c>
    </row>
    <row r="209" spans="2:8" x14ac:dyDescent="0.25">
      <c r="B209" s="169" t="s">
        <v>243</v>
      </c>
      <c r="C209" s="170"/>
      <c r="D209" s="114">
        <v>0</v>
      </c>
      <c r="E209" s="114">
        <v>0</v>
      </c>
      <c r="F209" s="114">
        <v>0</v>
      </c>
      <c r="G209" s="45">
        <v>0</v>
      </c>
      <c r="H209" s="45">
        <v>0</v>
      </c>
    </row>
    <row r="210" spans="2:8" ht="15" customHeight="1" x14ac:dyDescent="0.25">
      <c r="B210" s="169" t="s">
        <v>212</v>
      </c>
      <c r="C210" s="170"/>
      <c r="D210" s="114">
        <v>328</v>
      </c>
      <c r="E210" s="114">
        <v>0</v>
      </c>
      <c r="F210" s="114">
        <v>62.6</v>
      </c>
      <c r="G210" s="45">
        <v>0</v>
      </c>
      <c r="H210" s="45">
        <f t="shared" si="59"/>
        <v>19.085365853658537</v>
      </c>
    </row>
    <row r="211" spans="2:8" ht="15" customHeight="1" x14ac:dyDescent="0.25">
      <c r="B211" s="169" t="s">
        <v>246</v>
      </c>
      <c r="C211" s="170"/>
      <c r="D211" s="114">
        <v>1000</v>
      </c>
      <c r="E211" s="114">
        <v>0</v>
      </c>
      <c r="F211" s="114">
        <v>0</v>
      </c>
      <c r="G211" s="45">
        <v>0</v>
      </c>
      <c r="H211" s="45">
        <f t="shared" si="59"/>
        <v>0</v>
      </c>
    </row>
    <row r="212" spans="2:8" ht="15" customHeight="1" x14ac:dyDescent="0.25">
      <c r="B212" s="178" t="s">
        <v>247</v>
      </c>
      <c r="C212" s="179"/>
      <c r="D212" s="113">
        <f>D213</f>
        <v>0</v>
      </c>
      <c r="E212" s="113">
        <f t="shared" ref="E212:F212" si="62">E213</f>
        <v>0</v>
      </c>
      <c r="F212" s="113">
        <f t="shared" si="62"/>
        <v>0</v>
      </c>
      <c r="G212" s="107">
        <v>0</v>
      </c>
      <c r="H212" s="107">
        <v>0</v>
      </c>
    </row>
    <row r="213" spans="2:8" ht="15" customHeight="1" x14ac:dyDescent="0.25">
      <c r="B213" s="169" t="s">
        <v>129</v>
      </c>
      <c r="C213" s="170"/>
      <c r="D213" s="114">
        <v>0</v>
      </c>
      <c r="E213" s="115">
        <v>0</v>
      </c>
      <c r="F213" s="115">
        <v>0</v>
      </c>
      <c r="G213" s="45">
        <v>0</v>
      </c>
      <c r="H213" s="45">
        <v>0</v>
      </c>
    </row>
    <row r="214" spans="2:8" x14ac:dyDescent="0.25">
      <c r="B214" s="176" t="s">
        <v>259</v>
      </c>
      <c r="C214" s="191"/>
      <c r="D214" s="106">
        <f>D215</f>
        <v>0</v>
      </c>
      <c r="E214" s="110">
        <f t="shared" ref="E214:F216" si="63">E215</f>
        <v>5000</v>
      </c>
      <c r="F214" s="106">
        <f t="shared" si="63"/>
        <v>10</v>
      </c>
      <c r="G214" s="106">
        <f t="shared" si="58"/>
        <v>0.2</v>
      </c>
      <c r="H214" s="106">
        <v>0</v>
      </c>
    </row>
    <row r="215" spans="2:8" x14ac:dyDescent="0.25">
      <c r="B215" s="171" t="s">
        <v>260</v>
      </c>
      <c r="C215" s="172"/>
      <c r="D215" s="133">
        <f>SUM(D216)</f>
        <v>0</v>
      </c>
      <c r="E215" s="133">
        <f t="shared" ref="E215:F215" si="64">SUM(E216)</f>
        <v>5000</v>
      </c>
      <c r="F215" s="133">
        <f t="shared" si="64"/>
        <v>10</v>
      </c>
      <c r="G215" s="134">
        <f t="shared" si="58"/>
        <v>0.2</v>
      </c>
      <c r="H215" s="135">
        <v>0</v>
      </c>
    </row>
    <row r="216" spans="2:8" x14ac:dyDescent="0.25">
      <c r="B216" s="173" t="s">
        <v>196</v>
      </c>
      <c r="C216" s="173"/>
      <c r="D216" s="139">
        <f>D217</f>
        <v>0</v>
      </c>
      <c r="E216" s="139">
        <f t="shared" si="63"/>
        <v>5000</v>
      </c>
      <c r="F216" s="139">
        <f t="shared" si="63"/>
        <v>10</v>
      </c>
      <c r="G216" s="140">
        <f t="shared" si="58"/>
        <v>0.2</v>
      </c>
      <c r="H216" s="140">
        <v>0</v>
      </c>
    </row>
    <row r="217" spans="2:8" x14ac:dyDescent="0.25">
      <c r="B217" s="178" t="s">
        <v>201</v>
      </c>
      <c r="C217" s="179"/>
      <c r="D217" s="113">
        <f>SUM(D218:D219)</f>
        <v>0</v>
      </c>
      <c r="E217" s="113">
        <f t="shared" ref="E217:F217" si="65">SUM(E218:E219)</f>
        <v>5000</v>
      </c>
      <c r="F217" s="113">
        <f t="shared" si="65"/>
        <v>10</v>
      </c>
      <c r="G217" s="107">
        <f t="shared" si="58"/>
        <v>0.2</v>
      </c>
      <c r="H217" s="107">
        <v>0</v>
      </c>
    </row>
    <row r="218" spans="2:8" ht="15" customHeight="1" x14ac:dyDescent="0.25">
      <c r="B218" s="192" t="s">
        <v>219</v>
      </c>
      <c r="C218" s="193"/>
      <c r="D218" s="114">
        <v>0</v>
      </c>
      <c r="E218" s="114">
        <v>0</v>
      </c>
      <c r="F218" s="114">
        <v>10</v>
      </c>
      <c r="G218" s="45">
        <v>0</v>
      </c>
      <c r="H218" s="45">
        <v>0</v>
      </c>
    </row>
    <row r="219" spans="2:8" x14ac:dyDescent="0.25">
      <c r="B219" s="169" t="s">
        <v>225</v>
      </c>
      <c r="C219" s="170"/>
      <c r="D219" s="114">
        <v>0</v>
      </c>
      <c r="E219" s="114">
        <v>5000</v>
      </c>
      <c r="F219" s="114">
        <v>0</v>
      </c>
      <c r="G219" s="45">
        <f t="shared" si="58"/>
        <v>0</v>
      </c>
      <c r="H219" s="45">
        <v>0</v>
      </c>
    </row>
    <row r="220" spans="2:8" ht="28.5" customHeight="1" x14ac:dyDescent="0.25">
      <c r="B220" s="176" t="s">
        <v>261</v>
      </c>
      <c r="C220" s="191"/>
      <c r="D220" s="145">
        <f>D221</f>
        <v>0</v>
      </c>
      <c r="E220" s="146">
        <f t="shared" ref="E220:F226" si="66">E221</f>
        <v>15000</v>
      </c>
      <c r="F220" s="145">
        <f t="shared" si="66"/>
        <v>14416.01</v>
      </c>
      <c r="G220" s="145">
        <f t="shared" si="58"/>
        <v>96.106733333333338</v>
      </c>
      <c r="H220" s="145">
        <v>0</v>
      </c>
    </row>
    <row r="221" spans="2:8" ht="27.75" customHeight="1" x14ac:dyDescent="0.25">
      <c r="B221" s="177" t="s">
        <v>262</v>
      </c>
      <c r="C221" s="171"/>
      <c r="D221" s="143">
        <f>SUM(D222,D226)</f>
        <v>0</v>
      </c>
      <c r="E221" s="143">
        <f t="shared" ref="E221:F221" si="67">SUM(E222,E226)</f>
        <v>15000</v>
      </c>
      <c r="F221" s="143">
        <f t="shared" si="67"/>
        <v>14416.01</v>
      </c>
      <c r="G221" s="144">
        <f t="shared" si="58"/>
        <v>96.106733333333338</v>
      </c>
      <c r="H221" s="135">
        <v>0</v>
      </c>
    </row>
    <row r="222" spans="2:8" ht="15" customHeight="1" x14ac:dyDescent="0.25">
      <c r="B222" s="173" t="s">
        <v>196</v>
      </c>
      <c r="C222" s="173"/>
      <c r="D222" s="139">
        <f>D223</f>
        <v>0</v>
      </c>
      <c r="E222" s="139">
        <f t="shared" ref="E222:F222" si="68">E223</f>
        <v>0</v>
      </c>
      <c r="F222" s="139">
        <f t="shared" si="68"/>
        <v>2040.0100000000002</v>
      </c>
      <c r="G222" s="140">
        <v>0</v>
      </c>
      <c r="H222" s="140">
        <v>0</v>
      </c>
    </row>
    <row r="223" spans="2:8" ht="15" customHeight="1" x14ac:dyDescent="0.25">
      <c r="B223" s="174" t="s">
        <v>201</v>
      </c>
      <c r="C223" s="174"/>
      <c r="D223" s="113">
        <f>SUM(D224:D225)</f>
        <v>0</v>
      </c>
      <c r="E223" s="113">
        <f t="shared" ref="E223:F223" si="69">SUM(E224:E225)</f>
        <v>0</v>
      </c>
      <c r="F223" s="113">
        <f t="shared" si="69"/>
        <v>2040.0100000000002</v>
      </c>
      <c r="G223" s="107">
        <v>0</v>
      </c>
      <c r="H223" s="107">
        <v>0</v>
      </c>
    </row>
    <row r="224" spans="2:8" ht="15" customHeight="1" x14ac:dyDescent="0.25">
      <c r="B224" s="168" t="s">
        <v>221</v>
      </c>
      <c r="C224" s="168"/>
      <c r="D224" s="114">
        <v>0</v>
      </c>
      <c r="E224" s="114">
        <v>0</v>
      </c>
      <c r="F224" s="114">
        <v>1112.1600000000001</v>
      </c>
      <c r="G224" s="123">
        <v>0</v>
      </c>
      <c r="H224" s="124">
        <v>0</v>
      </c>
    </row>
    <row r="225" spans="2:8" ht="15" customHeight="1" x14ac:dyDescent="0.25">
      <c r="B225" s="168" t="s">
        <v>224</v>
      </c>
      <c r="C225" s="168"/>
      <c r="D225" s="114">
        <v>0</v>
      </c>
      <c r="E225" s="114">
        <v>0</v>
      </c>
      <c r="F225" s="114">
        <v>927.85</v>
      </c>
      <c r="G225" s="123">
        <v>0</v>
      </c>
      <c r="H225" s="124">
        <v>0</v>
      </c>
    </row>
    <row r="226" spans="2:8" x14ac:dyDescent="0.25">
      <c r="B226" s="173" t="s">
        <v>208</v>
      </c>
      <c r="C226" s="173"/>
      <c r="D226" s="139">
        <f>D227</f>
        <v>0</v>
      </c>
      <c r="E226" s="139">
        <f t="shared" si="66"/>
        <v>15000</v>
      </c>
      <c r="F226" s="139">
        <f t="shared" si="66"/>
        <v>12376</v>
      </c>
      <c r="G226" s="140">
        <f t="shared" si="58"/>
        <v>82.506666666666661</v>
      </c>
      <c r="H226" s="140">
        <v>0</v>
      </c>
    </row>
    <row r="227" spans="2:8" ht="15" customHeight="1" x14ac:dyDescent="0.25">
      <c r="B227" s="174" t="s">
        <v>209</v>
      </c>
      <c r="C227" s="174"/>
      <c r="D227" s="113">
        <f>SUM(D228:D234)</f>
        <v>0</v>
      </c>
      <c r="E227" s="113">
        <f t="shared" ref="E227:F227" si="70">SUM(E228:E234)</f>
        <v>15000</v>
      </c>
      <c r="F227" s="113">
        <f t="shared" si="70"/>
        <v>12376</v>
      </c>
      <c r="G227" s="107">
        <f t="shared" si="58"/>
        <v>82.506666666666661</v>
      </c>
      <c r="H227" s="107">
        <v>0</v>
      </c>
    </row>
    <row r="228" spans="2:8" x14ac:dyDescent="0.25">
      <c r="B228" s="168" t="s">
        <v>210</v>
      </c>
      <c r="C228" s="168"/>
      <c r="D228" s="114">
        <v>0</v>
      </c>
      <c r="E228" s="114">
        <v>0</v>
      </c>
      <c r="F228" s="114">
        <v>12376</v>
      </c>
      <c r="G228" s="45">
        <v>0</v>
      </c>
      <c r="H228" s="45">
        <v>0</v>
      </c>
    </row>
    <row r="229" spans="2:8" x14ac:dyDescent="0.25">
      <c r="B229" s="168" t="s">
        <v>211</v>
      </c>
      <c r="C229" s="168"/>
      <c r="D229" s="114">
        <v>0</v>
      </c>
      <c r="E229" s="114">
        <v>0</v>
      </c>
      <c r="F229" s="114">
        <v>0</v>
      </c>
      <c r="G229" s="45">
        <v>0</v>
      </c>
      <c r="H229" s="45">
        <v>0</v>
      </c>
    </row>
    <row r="230" spans="2:8" x14ac:dyDescent="0.25">
      <c r="B230" s="168" t="s">
        <v>242</v>
      </c>
      <c r="C230" s="168"/>
      <c r="D230" s="114">
        <v>0</v>
      </c>
      <c r="E230" s="114">
        <v>0</v>
      </c>
      <c r="F230" s="114">
        <v>0</v>
      </c>
      <c r="G230" s="45">
        <v>0</v>
      </c>
      <c r="H230" s="45">
        <v>0</v>
      </c>
    </row>
    <row r="231" spans="2:8" x14ac:dyDescent="0.25">
      <c r="B231" s="168" t="s">
        <v>243</v>
      </c>
      <c r="C231" s="168"/>
      <c r="D231" s="114">
        <v>0</v>
      </c>
      <c r="E231" s="114">
        <v>0</v>
      </c>
      <c r="F231" s="114">
        <v>0</v>
      </c>
      <c r="G231" s="45">
        <v>0</v>
      </c>
      <c r="H231" s="45">
        <v>0</v>
      </c>
    </row>
    <row r="232" spans="2:8" x14ac:dyDescent="0.25">
      <c r="B232" s="168" t="s">
        <v>212</v>
      </c>
      <c r="C232" s="168"/>
      <c r="D232" s="114">
        <v>0</v>
      </c>
      <c r="E232" s="114">
        <v>0</v>
      </c>
      <c r="F232" s="114">
        <v>0</v>
      </c>
      <c r="G232" s="45">
        <v>0</v>
      </c>
      <c r="H232" s="45">
        <v>0</v>
      </c>
    </row>
    <row r="233" spans="2:8" x14ac:dyDescent="0.25">
      <c r="B233" s="168" t="s">
        <v>245</v>
      </c>
      <c r="C233" s="168"/>
      <c r="D233" s="114">
        <v>0</v>
      </c>
      <c r="E233" s="114">
        <v>15000</v>
      </c>
      <c r="F233" s="114">
        <v>0</v>
      </c>
      <c r="G233" s="45">
        <v>0</v>
      </c>
      <c r="H233" s="45">
        <v>0</v>
      </c>
    </row>
    <row r="234" spans="2:8" x14ac:dyDescent="0.25">
      <c r="B234" s="168" t="s">
        <v>246</v>
      </c>
      <c r="C234" s="168"/>
      <c r="D234" s="114">
        <v>0</v>
      </c>
      <c r="E234" s="114">
        <v>0</v>
      </c>
      <c r="F234" s="114">
        <v>0</v>
      </c>
      <c r="G234" s="45">
        <v>0</v>
      </c>
      <c r="H234" s="45">
        <v>0</v>
      </c>
    </row>
    <row r="235" spans="2:8" x14ac:dyDescent="0.25">
      <c r="B235" s="176" t="s">
        <v>287</v>
      </c>
      <c r="C235" s="191"/>
      <c r="D235" s="106">
        <f>SUM(D236,D266)</f>
        <v>0</v>
      </c>
      <c r="E235" s="106">
        <f t="shared" ref="E235" si="71">SUM(E236,E266)</f>
        <v>492976</v>
      </c>
      <c r="F235" s="106">
        <f>SUM(F236,F266)</f>
        <v>26962.050000000003</v>
      </c>
      <c r="G235" s="106">
        <v>0</v>
      </c>
      <c r="H235" s="106">
        <v>0</v>
      </c>
    </row>
    <row r="236" spans="2:8" ht="24.75" customHeight="1" x14ac:dyDescent="0.25">
      <c r="B236" s="194" t="s">
        <v>297</v>
      </c>
      <c r="C236" s="195"/>
      <c r="D236" s="136">
        <f>SUM(D237,D249)</f>
        <v>0</v>
      </c>
      <c r="E236" s="136">
        <f t="shared" ref="E236:F236" si="72">SUM(E237,E249)</f>
        <v>35318</v>
      </c>
      <c r="F236" s="136">
        <f t="shared" si="72"/>
        <v>14910.52</v>
      </c>
      <c r="G236" s="141">
        <f t="shared" si="58"/>
        <v>42.217905883685376</v>
      </c>
      <c r="H236" s="141">
        <v>0</v>
      </c>
    </row>
    <row r="237" spans="2:8" x14ac:dyDescent="0.25">
      <c r="B237" s="177" t="s">
        <v>288</v>
      </c>
      <c r="C237" s="171"/>
      <c r="D237" s="133">
        <f>SUM(D238,D245)</f>
        <v>0</v>
      </c>
      <c r="E237" s="133">
        <f t="shared" ref="E237:F237" si="73">SUM(E238,E245)</f>
        <v>0</v>
      </c>
      <c r="F237" s="133">
        <f t="shared" si="73"/>
        <v>14910.52</v>
      </c>
      <c r="G237" s="133">
        <v>0</v>
      </c>
      <c r="H237" s="133">
        <v>0</v>
      </c>
    </row>
    <row r="238" spans="2:8" x14ac:dyDescent="0.25">
      <c r="B238" s="173" t="s">
        <v>196</v>
      </c>
      <c r="C238" s="173"/>
      <c r="D238" s="139">
        <f>SUM(D239,D242)</f>
        <v>0</v>
      </c>
      <c r="E238" s="139">
        <f t="shared" ref="E238:F238" si="74">SUM(E239,E242)</f>
        <v>0</v>
      </c>
      <c r="F238" s="139">
        <f t="shared" si="74"/>
        <v>7870.52</v>
      </c>
      <c r="G238" s="140">
        <v>0</v>
      </c>
      <c r="H238" s="140">
        <v>0</v>
      </c>
    </row>
    <row r="239" spans="2:8" x14ac:dyDescent="0.25">
      <c r="B239" s="174" t="s">
        <v>197</v>
      </c>
      <c r="C239" s="174"/>
      <c r="D239" s="113">
        <f>SUBTOTAL(9,D240:D241)</f>
        <v>0</v>
      </c>
      <c r="E239" s="113">
        <f t="shared" ref="E239:F239" si="75">SUBTOTAL(9,E240:E241)</f>
        <v>0</v>
      </c>
      <c r="F239" s="113">
        <f t="shared" si="75"/>
        <v>7113.88</v>
      </c>
      <c r="G239" s="107">
        <v>0</v>
      </c>
      <c r="H239" s="107">
        <v>0</v>
      </c>
    </row>
    <row r="240" spans="2:8" x14ac:dyDescent="0.25">
      <c r="B240" s="168" t="s">
        <v>198</v>
      </c>
      <c r="C240" s="168"/>
      <c r="D240" s="114">
        <v>0</v>
      </c>
      <c r="E240" s="114">
        <v>0</v>
      </c>
      <c r="F240" s="114">
        <v>6106.33</v>
      </c>
      <c r="G240" s="45">
        <v>0</v>
      </c>
      <c r="H240" s="45">
        <v>0</v>
      </c>
    </row>
    <row r="241" spans="2:8" x14ac:dyDescent="0.25">
      <c r="B241" s="168" t="s">
        <v>200</v>
      </c>
      <c r="C241" s="168"/>
      <c r="D241" s="114">
        <v>0</v>
      </c>
      <c r="E241" s="114">
        <v>0</v>
      </c>
      <c r="F241" s="114">
        <v>1007.55</v>
      </c>
      <c r="G241" s="45">
        <v>0</v>
      </c>
      <c r="H241" s="45">
        <v>0</v>
      </c>
    </row>
    <row r="242" spans="2:8" x14ac:dyDescent="0.25">
      <c r="B242" s="174" t="s">
        <v>201</v>
      </c>
      <c r="C242" s="174"/>
      <c r="D242" s="113">
        <f>SUBTOTAL(9,D243:D244)</f>
        <v>0</v>
      </c>
      <c r="E242" s="113">
        <f t="shared" ref="E242:F242" si="76">SUBTOTAL(9,E243:E244)</f>
        <v>0</v>
      </c>
      <c r="F242" s="113">
        <f t="shared" si="76"/>
        <v>756.64</v>
      </c>
      <c r="G242" s="107">
        <v>0</v>
      </c>
      <c r="H242" s="107">
        <v>0</v>
      </c>
    </row>
    <row r="243" spans="2:8" x14ac:dyDescent="0.25">
      <c r="B243" s="168" t="s">
        <v>202</v>
      </c>
      <c r="C243" s="168"/>
      <c r="D243" s="114">
        <v>0</v>
      </c>
      <c r="E243" s="114">
        <v>0</v>
      </c>
      <c r="F243" s="114">
        <v>298.24</v>
      </c>
      <c r="G243" s="45">
        <v>0</v>
      </c>
      <c r="H243" s="45">
        <v>0</v>
      </c>
    </row>
    <row r="244" spans="2:8" x14ac:dyDescent="0.25">
      <c r="B244" s="168" t="s">
        <v>232</v>
      </c>
      <c r="C244" s="168"/>
      <c r="D244" s="114">
        <v>0</v>
      </c>
      <c r="E244" s="114">
        <v>0</v>
      </c>
      <c r="F244" s="114">
        <v>458.4</v>
      </c>
      <c r="G244" s="45">
        <v>0</v>
      </c>
      <c r="H244" s="45">
        <v>0</v>
      </c>
    </row>
    <row r="245" spans="2:8" x14ac:dyDescent="0.25">
      <c r="B245" s="173" t="s">
        <v>208</v>
      </c>
      <c r="C245" s="173"/>
      <c r="D245" s="139">
        <f>D246</f>
        <v>0</v>
      </c>
      <c r="E245" s="139">
        <f t="shared" ref="E245:F245" si="77">E246</f>
        <v>0</v>
      </c>
      <c r="F245" s="139">
        <f t="shared" si="77"/>
        <v>7040</v>
      </c>
      <c r="G245" s="140">
        <v>0</v>
      </c>
      <c r="H245" s="140">
        <v>0</v>
      </c>
    </row>
    <row r="246" spans="2:8" x14ac:dyDescent="0.25">
      <c r="B246" s="174" t="s">
        <v>209</v>
      </c>
      <c r="C246" s="174"/>
      <c r="D246" s="113">
        <f>SUM(D247:D248)</f>
        <v>0</v>
      </c>
      <c r="E246" s="113">
        <f t="shared" ref="E246:F246" si="78">SUM(E247:E248)</f>
        <v>0</v>
      </c>
      <c r="F246" s="113">
        <f t="shared" si="78"/>
        <v>7040</v>
      </c>
      <c r="G246" s="107">
        <v>0</v>
      </c>
      <c r="H246" s="107">
        <v>0</v>
      </c>
    </row>
    <row r="247" spans="2:8" x14ac:dyDescent="0.25">
      <c r="B247" s="168" t="s">
        <v>211</v>
      </c>
      <c r="C247" s="168"/>
      <c r="D247" s="114">
        <v>0</v>
      </c>
      <c r="E247" s="114">
        <v>0</v>
      </c>
      <c r="F247" s="114">
        <v>3200</v>
      </c>
      <c r="G247" s="45">
        <v>0</v>
      </c>
      <c r="H247" s="45">
        <v>0</v>
      </c>
    </row>
    <row r="248" spans="2:8" x14ac:dyDescent="0.25">
      <c r="B248" s="168" t="s">
        <v>246</v>
      </c>
      <c r="C248" s="168"/>
      <c r="D248" s="114">
        <v>0</v>
      </c>
      <c r="E248" s="114">
        <v>0</v>
      </c>
      <c r="F248" s="114">
        <v>3840</v>
      </c>
      <c r="G248" s="45">
        <v>0</v>
      </c>
      <c r="H248" s="45">
        <v>0</v>
      </c>
    </row>
    <row r="249" spans="2:8" x14ac:dyDescent="0.25">
      <c r="B249" s="177" t="s">
        <v>291</v>
      </c>
      <c r="C249" s="171"/>
      <c r="D249" s="133">
        <f>SUM(D250,D262)</f>
        <v>0</v>
      </c>
      <c r="E249" s="133">
        <f t="shared" ref="E249:F249" si="79">SUM(E250,E262)</f>
        <v>35318</v>
      </c>
      <c r="F249" s="133">
        <f t="shared" si="79"/>
        <v>0</v>
      </c>
      <c r="G249" s="134">
        <f t="shared" si="58"/>
        <v>0</v>
      </c>
      <c r="H249" s="135">
        <v>0</v>
      </c>
    </row>
    <row r="250" spans="2:8" x14ac:dyDescent="0.25">
      <c r="B250" s="173" t="s">
        <v>196</v>
      </c>
      <c r="C250" s="173"/>
      <c r="D250" s="139">
        <f>SUM(D251,D255)</f>
        <v>0</v>
      </c>
      <c r="E250" s="139">
        <f t="shared" ref="E250:F250" si="80">SUM(E251,E255)</f>
        <v>30518</v>
      </c>
      <c r="F250" s="139">
        <f t="shared" si="80"/>
        <v>0</v>
      </c>
      <c r="G250" s="139">
        <f t="shared" si="58"/>
        <v>0</v>
      </c>
      <c r="H250" s="139">
        <v>0</v>
      </c>
    </row>
    <row r="251" spans="2:8" x14ac:dyDescent="0.25">
      <c r="B251" s="174" t="s">
        <v>197</v>
      </c>
      <c r="C251" s="174"/>
      <c r="D251" s="113">
        <f>SUBTOTAL(9,D252:D254)</f>
        <v>0</v>
      </c>
      <c r="E251" s="122">
        <f t="shared" ref="E251:F251" si="81">SUBTOTAL(9,E252:E254)</f>
        <v>16554</v>
      </c>
      <c r="F251" s="122">
        <f t="shared" si="81"/>
        <v>0</v>
      </c>
      <c r="G251" s="107">
        <f t="shared" si="58"/>
        <v>0</v>
      </c>
      <c r="H251" s="107">
        <v>0</v>
      </c>
    </row>
    <row r="252" spans="2:8" x14ac:dyDescent="0.25">
      <c r="B252" s="168" t="s">
        <v>198</v>
      </c>
      <c r="C252" s="168"/>
      <c r="D252" s="114">
        <v>0</v>
      </c>
      <c r="E252" s="114">
        <v>13935</v>
      </c>
      <c r="F252" s="114">
        <v>0</v>
      </c>
      <c r="G252" s="45">
        <f t="shared" si="58"/>
        <v>0</v>
      </c>
      <c r="H252" s="45">
        <v>0</v>
      </c>
    </row>
    <row r="253" spans="2:8" x14ac:dyDescent="0.25">
      <c r="B253" s="168" t="s">
        <v>199</v>
      </c>
      <c r="C253" s="168"/>
      <c r="D253" s="114">
        <v>0</v>
      </c>
      <c r="E253" s="114">
        <v>320</v>
      </c>
      <c r="F253" s="114">
        <v>0</v>
      </c>
      <c r="G253" s="45">
        <f t="shared" si="58"/>
        <v>0</v>
      </c>
      <c r="H253" s="45">
        <v>0</v>
      </c>
    </row>
    <row r="254" spans="2:8" x14ac:dyDescent="0.25">
      <c r="B254" s="168" t="s">
        <v>200</v>
      </c>
      <c r="C254" s="168"/>
      <c r="D254" s="114">
        <v>0</v>
      </c>
      <c r="E254" s="114">
        <v>2299</v>
      </c>
      <c r="F254" s="114">
        <v>0</v>
      </c>
      <c r="G254" s="45">
        <f t="shared" si="58"/>
        <v>0</v>
      </c>
      <c r="H254" s="45">
        <v>0</v>
      </c>
    </row>
    <row r="255" spans="2:8" x14ac:dyDescent="0.25">
      <c r="B255" s="174" t="s">
        <v>201</v>
      </c>
      <c r="C255" s="174"/>
      <c r="D255" s="113">
        <f>SUBTOTAL(9,D256:D261)</f>
        <v>0</v>
      </c>
      <c r="E255" s="122">
        <f>SUBTOTAL(9,E256:E261)</f>
        <v>13964</v>
      </c>
      <c r="F255" s="122">
        <f>SUBTOTAL(9,F256:F261)</f>
        <v>0</v>
      </c>
      <c r="G255" s="107">
        <f t="shared" si="58"/>
        <v>0</v>
      </c>
      <c r="H255" s="107">
        <v>0</v>
      </c>
    </row>
    <row r="256" spans="2:8" x14ac:dyDescent="0.25">
      <c r="B256" s="168" t="s">
        <v>217</v>
      </c>
      <c r="C256" s="168"/>
      <c r="D256" s="114">
        <v>0</v>
      </c>
      <c r="E256" s="114">
        <v>697</v>
      </c>
      <c r="F256" s="114">
        <v>0</v>
      </c>
      <c r="G256" s="45">
        <f t="shared" si="58"/>
        <v>0</v>
      </c>
      <c r="H256" s="45">
        <v>0</v>
      </c>
    </row>
    <row r="257" spans="2:8" x14ac:dyDescent="0.25">
      <c r="B257" s="168" t="s">
        <v>202</v>
      </c>
      <c r="C257" s="168"/>
      <c r="D257" s="114">
        <v>0</v>
      </c>
      <c r="E257" s="114">
        <v>819</v>
      </c>
      <c r="F257" s="114">
        <v>0</v>
      </c>
      <c r="G257" s="45">
        <f t="shared" si="58"/>
        <v>0</v>
      </c>
      <c r="H257" s="45">
        <v>0</v>
      </c>
    </row>
    <row r="258" spans="2:8" x14ac:dyDescent="0.25">
      <c r="B258" s="168" t="s">
        <v>219</v>
      </c>
      <c r="C258" s="168"/>
      <c r="D258" s="114">
        <v>0</v>
      </c>
      <c r="E258" s="114">
        <v>2090</v>
      </c>
      <c r="F258" s="114">
        <v>0</v>
      </c>
      <c r="G258" s="45">
        <f t="shared" si="58"/>
        <v>0</v>
      </c>
      <c r="H258" s="45">
        <v>0</v>
      </c>
    </row>
    <row r="259" spans="2:8" x14ac:dyDescent="0.25">
      <c r="B259" s="168" t="s">
        <v>289</v>
      </c>
      <c r="C259" s="168"/>
      <c r="D259" s="114">
        <v>0</v>
      </c>
      <c r="E259" s="114">
        <v>1600</v>
      </c>
      <c r="F259" s="114">
        <v>0</v>
      </c>
      <c r="G259" s="45">
        <f t="shared" si="58"/>
        <v>0</v>
      </c>
      <c r="H259" s="45">
        <v>0</v>
      </c>
    </row>
    <row r="260" spans="2:8" x14ac:dyDescent="0.25">
      <c r="B260" s="168" t="s">
        <v>224</v>
      </c>
      <c r="C260" s="168"/>
      <c r="D260" s="114">
        <v>0</v>
      </c>
      <c r="E260" s="114">
        <v>7758</v>
      </c>
      <c r="F260" s="114">
        <v>0</v>
      </c>
      <c r="G260" s="45">
        <f t="shared" si="58"/>
        <v>0</v>
      </c>
      <c r="H260" s="45">
        <v>0</v>
      </c>
    </row>
    <row r="261" spans="2:8" x14ac:dyDescent="0.25">
      <c r="B261" s="168" t="s">
        <v>232</v>
      </c>
      <c r="C261" s="168"/>
      <c r="D261" s="114">
        <v>0</v>
      </c>
      <c r="E261" s="114">
        <v>1000</v>
      </c>
      <c r="F261" s="114">
        <v>0</v>
      </c>
      <c r="G261" s="45">
        <f t="shared" si="58"/>
        <v>0</v>
      </c>
      <c r="H261" s="45">
        <v>0</v>
      </c>
    </row>
    <row r="262" spans="2:8" x14ac:dyDescent="0.25">
      <c r="B262" s="173" t="s">
        <v>208</v>
      </c>
      <c r="C262" s="173"/>
      <c r="D262" s="139">
        <f>D263</f>
        <v>0</v>
      </c>
      <c r="E262" s="139">
        <f t="shared" ref="E262:F262" si="82">E263</f>
        <v>4800</v>
      </c>
      <c r="F262" s="139">
        <f t="shared" si="82"/>
        <v>0</v>
      </c>
      <c r="G262" s="140">
        <f t="shared" si="58"/>
        <v>0</v>
      </c>
      <c r="H262" s="140">
        <v>0</v>
      </c>
    </row>
    <row r="263" spans="2:8" x14ac:dyDescent="0.25">
      <c r="B263" s="174" t="s">
        <v>209</v>
      </c>
      <c r="C263" s="174"/>
      <c r="D263" s="113">
        <f>SUBTOTAL(9,D264:D265)</f>
        <v>0</v>
      </c>
      <c r="E263" s="122">
        <f t="shared" ref="E263:F263" si="83">SUBTOTAL(9,E264:E265)</f>
        <v>4800</v>
      </c>
      <c r="F263" s="122">
        <f t="shared" si="83"/>
        <v>0</v>
      </c>
      <c r="G263" s="107">
        <f t="shared" si="58"/>
        <v>0</v>
      </c>
      <c r="H263" s="107">
        <v>0</v>
      </c>
    </row>
    <row r="264" spans="2:8" x14ac:dyDescent="0.25">
      <c r="B264" s="168" t="s">
        <v>211</v>
      </c>
      <c r="C264" s="168"/>
      <c r="D264" s="114">
        <v>0</v>
      </c>
      <c r="E264" s="114">
        <v>2400</v>
      </c>
      <c r="F264" s="114">
        <v>0</v>
      </c>
      <c r="G264" s="45">
        <f t="shared" ref="G264:G288" si="84">(F264/E264)*100</f>
        <v>0</v>
      </c>
      <c r="H264" s="45">
        <v>0</v>
      </c>
    </row>
    <row r="265" spans="2:8" x14ac:dyDescent="0.25">
      <c r="B265" s="168" t="s">
        <v>254</v>
      </c>
      <c r="C265" s="168"/>
      <c r="D265" s="114">
        <v>0</v>
      </c>
      <c r="E265" s="114">
        <v>2400</v>
      </c>
      <c r="F265" s="114">
        <v>0</v>
      </c>
      <c r="G265" s="45">
        <f t="shared" si="84"/>
        <v>0</v>
      </c>
      <c r="H265" s="45">
        <v>0</v>
      </c>
    </row>
    <row r="266" spans="2:8" ht="28.5" customHeight="1" x14ac:dyDescent="0.25">
      <c r="B266" s="189" t="s">
        <v>298</v>
      </c>
      <c r="C266" s="190"/>
      <c r="D266" s="136">
        <f>D267</f>
        <v>0</v>
      </c>
      <c r="E266" s="136">
        <f t="shared" ref="E266:F266" si="85">E267</f>
        <v>457658</v>
      </c>
      <c r="F266" s="136">
        <f t="shared" si="85"/>
        <v>12051.53</v>
      </c>
      <c r="G266" s="141">
        <f t="shared" si="84"/>
        <v>2.6333047821735884</v>
      </c>
      <c r="H266" s="141">
        <v>0</v>
      </c>
    </row>
    <row r="267" spans="2:8" ht="29.25" customHeight="1" x14ac:dyDescent="0.25">
      <c r="B267" s="177" t="s">
        <v>292</v>
      </c>
      <c r="C267" s="171"/>
      <c r="D267" s="143">
        <f>SUM(D268,D283)</f>
        <v>0</v>
      </c>
      <c r="E267" s="143">
        <f t="shared" ref="E267:F267" si="86">SUM(E268,E283)</f>
        <v>457658</v>
      </c>
      <c r="F267" s="143">
        <f t="shared" si="86"/>
        <v>12051.53</v>
      </c>
      <c r="G267" s="144">
        <f t="shared" si="84"/>
        <v>2.6333047821735884</v>
      </c>
      <c r="H267" s="135">
        <v>0</v>
      </c>
    </row>
    <row r="268" spans="2:8" x14ac:dyDescent="0.25">
      <c r="B268" s="173" t="s">
        <v>196</v>
      </c>
      <c r="C268" s="173"/>
      <c r="D268" s="139">
        <f>SUM(D269,D273)</f>
        <v>0</v>
      </c>
      <c r="E268" s="139">
        <f t="shared" ref="E268:F268" si="87">SUM(E269,E273)</f>
        <v>430458</v>
      </c>
      <c r="F268" s="139">
        <f t="shared" si="87"/>
        <v>9569.6200000000008</v>
      </c>
      <c r="G268" s="140">
        <f t="shared" si="84"/>
        <v>2.2231251364825377</v>
      </c>
      <c r="H268" s="140">
        <v>0</v>
      </c>
    </row>
    <row r="269" spans="2:8" x14ac:dyDescent="0.25">
      <c r="B269" s="174" t="s">
        <v>197</v>
      </c>
      <c r="C269" s="174"/>
      <c r="D269" s="113">
        <f>SUBTOTAL(9,D270:D272)</f>
        <v>0</v>
      </c>
      <c r="E269" s="113">
        <f t="shared" ref="E269:F269" si="88">SUBTOTAL(9,E270:E272)</f>
        <v>57938</v>
      </c>
      <c r="F269" s="113">
        <f t="shared" si="88"/>
        <v>9569.6200000000008</v>
      </c>
      <c r="G269" s="113">
        <f t="shared" si="84"/>
        <v>16.517000932030793</v>
      </c>
      <c r="H269" s="113">
        <v>0</v>
      </c>
    </row>
    <row r="270" spans="2:8" x14ac:dyDescent="0.25">
      <c r="B270" s="168" t="s">
        <v>198</v>
      </c>
      <c r="C270" s="168"/>
      <c r="D270" s="114">
        <v>0</v>
      </c>
      <c r="E270" s="114">
        <v>48492</v>
      </c>
      <c r="F270" s="114">
        <v>8214.27</v>
      </c>
      <c r="G270" s="45">
        <f t="shared" si="84"/>
        <v>16.939433308586985</v>
      </c>
      <c r="H270" s="45">
        <v>0</v>
      </c>
    </row>
    <row r="271" spans="2:8" x14ac:dyDescent="0.25">
      <c r="B271" s="168" t="s">
        <v>199</v>
      </c>
      <c r="C271" s="168"/>
      <c r="D271" s="114">
        <v>0</v>
      </c>
      <c r="E271" s="114">
        <v>1445</v>
      </c>
      <c r="F271" s="114">
        <v>0</v>
      </c>
      <c r="G271" s="45">
        <f t="shared" si="84"/>
        <v>0</v>
      </c>
      <c r="H271" s="45">
        <v>0</v>
      </c>
    </row>
    <row r="272" spans="2:8" x14ac:dyDescent="0.25">
      <c r="B272" s="168" t="s">
        <v>200</v>
      </c>
      <c r="C272" s="168"/>
      <c r="D272" s="114">
        <v>0</v>
      </c>
      <c r="E272" s="114">
        <v>8001</v>
      </c>
      <c r="F272" s="114">
        <v>1355.35</v>
      </c>
      <c r="G272" s="45">
        <f t="shared" si="84"/>
        <v>16.939757530308711</v>
      </c>
      <c r="H272" s="45">
        <v>0</v>
      </c>
    </row>
    <row r="273" spans="2:8" x14ac:dyDescent="0.25">
      <c r="B273" s="174" t="s">
        <v>201</v>
      </c>
      <c r="C273" s="174"/>
      <c r="D273" s="113">
        <f>SUBTOTAL(9,D274:D282)</f>
        <v>0</v>
      </c>
      <c r="E273" s="113">
        <f t="shared" ref="E273:F273" si="89">SUBTOTAL(9,E274:E282)</f>
        <v>372520</v>
      </c>
      <c r="F273" s="113">
        <f t="shared" si="89"/>
        <v>0</v>
      </c>
      <c r="G273" s="107">
        <f t="shared" si="84"/>
        <v>0</v>
      </c>
      <c r="H273" s="107">
        <v>0</v>
      </c>
    </row>
    <row r="274" spans="2:8" x14ac:dyDescent="0.25">
      <c r="B274" s="168" t="s">
        <v>217</v>
      </c>
      <c r="C274" s="168"/>
      <c r="D274" s="114">
        <v>0</v>
      </c>
      <c r="E274" s="114">
        <v>5174</v>
      </c>
      <c r="F274" s="114">
        <v>0</v>
      </c>
      <c r="G274" s="45">
        <f t="shared" si="84"/>
        <v>0</v>
      </c>
      <c r="H274" s="45">
        <v>0</v>
      </c>
    </row>
    <row r="275" spans="2:8" x14ac:dyDescent="0.25">
      <c r="B275" s="168" t="s">
        <v>202</v>
      </c>
      <c r="C275" s="168"/>
      <c r="D275" s="114">
        <v>0</v>
      </c>
      <c r="E275" s="114">
        <v>3126</v>
      </c>
      <c r="F275" s="114">
        <v>0</v>
      </c>
      <c r="G275" s="45">
        <f t="shared" si="84"/>
        <v>0</v>
      </c>
      <c r="H275" s="45">
        <v>0</v>
      </c>
    </row>
    <row r="276" spans="2:8" x14ac:dyDescent="0.25">
      <c r="B276" s="168" t="s">
        <v>203</v>
      </c>
      <c r="C276" s="168"/>
      <c r="D276" s="114">
        <v>0</v>
      </c>
      <c r="E276" s="114">
        <v>10200</v>
      </c>
      <c r="F276" s="114">
        <v>0</v>
      </c>
      <c r="G276" s="45">
        <f t="shared" si="84"/>
        <v>0</v>
      </c>
      <c r="H276" s="45">
        <v>0</v>
      </c>
    </row>
    <row r="277" spans="2:8" x14ac:dyDescent="0.25">
      <c r="B277" s="168" t="s">
        <v>219</v>
      </c>
      <c r="C277" s="168"/>
      <c r="D277" s="114">
        <v>0</v>
      </c>
      <c r="E277" s="114">
        <v>6624</v>
      </c>
      <c r="F277" s="114">
        <v>0</v>
      </c>
      <c r="G277" s="45">
        <f t="shared" si="84"/>
        <v>0</v>
      </c>
      <c r="H277" s="45">
        <v>0</v>
      </c>
    </row>
    <row r="278" spans="2:8" x14ac:dyDescent="0.25">
      <c r="B278" s="168" t="s">
        <v>290</v>
      </c>
      <c r="C278" s="168"/>
      <c r="D278" s="114">
        <v>0</v>
      </c>
      <c r="E278" s="114">
        <v>2380</v>
      </c>
      <c r="F278" s="114">
        <v>0</v>
      </c>
      <c r="G278" s="45">
        <f t="shared" si="84"/>
        <v>0</v>
      </c>
      <c r="H278" s="45">
        <v>0</v>
      </c>
    </row>
    <row r="279" spans="2:8" x14ac:dyDescent="0.25">
      <c r="B279" s="168" t="s">
        <v>225</v>
      </c>
      <c r="C279" s="168"/>
      <c r="D279" s="114">
        <v>0</v>
      </c>
      <c r="E279" s="114">
        <v>213</v>
      </c>
      <c r="F279" s="114">
        <v>0</v>
      </c>
      <c r="G279" s="45">
        <f t="shared" si="84"/>
        <v>0</v>
      </c>
      <c r="H279" s="45">
        <v>0</v>
      </c>
    </row>
    <row r="280" spans="2:8" x14ac:dyDescent="0.25">
      <c r="B280" s="168" t="s">
        <v>206</v>
      </c>
      <c r="C280" s="168"/>
      <c r="D280" s="114">
        <v>0</v>
      </c>
      <c r="E280" s="114">
        <v>281095</v>
      </c>
      <c r="F280" s="114">
        <v>0</v>
      </c>
      <c r="G280" s="45">
        <f t="shared" si="84"/>
        <v>0</v>
      </c>
      <c r="H280" s="45">
        <v>0</v>
      </c>
    </row>
    <row r="281" spans="2:8" x14ac:dyDescent="0.25">
      <c r="B281" s="168" t="s">
        <v>229</v>
      </c>
      <c r="C281" s="168"/>
      <c r="D281" s="114">
        <v>0</v>
      </c>
      <c r="E281" s="114">
        <v>62008</v>
      </c>
      <c r="F281" s="114">
        <v>0</v>
      </c>
      <c r="G281" s="45">
        <f t="shared" si="84"/>
        <v>0</v>
      </c>
      <c r="H281" s="45">
        <v>0</v>
      </c>
    </row>
    <row r="282" spans="2:8" x14ac:dyDescent="0.25">
      <c r="B282" s="168" t="s">
        <v>230</v>
      </c>
      <c r="C282" s="168"/>
      <c r="D282" s="114">
        <v>0</v>
      </c>
      <c r="E282" s="114">
        <v>1700</v>
      </c>
      <c r="F282" s="114">
        <v>0</v>
      </c>
      <c r="G282" s="45">
        <f t="shared" si="84"/>
        <v>0</v>
      </c>
      <c r="H282" s="45">
        <v>0</v>
      </c>
    </row>
    <row r="283" spans="2:8" x14ac:dyDescent="0.25">
      <c r="B283" s="173" t="s">
        <v>208</v>
      </c>
      <c r="C283" s="173"/>
      <c r="D283" s="139">
        <f>D284</f>
        <v>0</v>
      </c>
      <c r="E283" s="139">
        <f t="shared" ref="E283:F283" si="90">E284</f>
        <v>27200</v>
      </c>
      <c r="F283" s="139">
        <f t="shared" si="90"/>
        <v>2481.91</v>
      </c>
      <c r="G283" s="140">
        <f t="shared" si="84"/>
        <v>9.1246691176470573</v>
      </c>
      <c r="H283" s="140">
        <v>0</v>
      </c>
    </row>
    <row r="284" spans="2:8" x14ac:dyDescent="0.25">
      <c r="B284" s="174" t="s">
        <v>209</v>
      </c>
      <c r="C284" s="174"/>
      <c r="D284" s="113">
        <f>SUBTOTAL(9,D285:D288)</f>
        <v>0</v>
      </c>
      <c r="E284" s="113">
        <f t="shared" ref="E284:F284" si="91">SUBTOTAL(9,E285:E288)</f>
        <v>27200</v>
      </c>
      <c r="F284" s="113">
        <f t="shared" si="91"/>
        <v>2481.91</v>
      </c>
      <c r="G284" s="107">
        <f t="shared" si="84"/>
        <v>9.1246691176470573</v>
      </c>
      <c r="H284" s="107">
        <v>0</v>
      </c>
    </row>
    <row r="285" spans="2:8" x14ac:dyDescent="0.25">
      <c r="B285" s="168" t="s">
        <v>210</v>
      </c>
      <c r="C285" s="168"/>
      <c r="D285" s="114">
        <v>0</v>
      </c>
      <c r="E285" s="114">
        <v>0</v>
      </c>
      <c r="F285" s="114">
        <v>0</v>
      </c>
      <c r="G285" s="45">
        <v>0</v>
      </c>
      <c r="H285" s="45">
        <v>0</v>
      </c>
    </row>
    <row r="286" spans="2:8" x14ac:dyDescent="0.25">
      <c r="B286" s="168" t="s">
        <v>211</v>
      </c>
      <c r="C286" s="168"/>
      <c r="D286" s="114">
        <v>0</v>
      </c>
      <c r="E286" s="114">
        <v>2550</v>
      </c>
      <c r="F286" s="114">
        <v>2481.91</v>
      </c>
      <c r="G286" s="45">
        <f t="shared" si="84"/>
        <v>97.329803921568626</v>
      </c>
      <c r="H286" s="45">
        <v>0</v>
      </c>
    </row>
    <row r="287" spans="2:8" x14ac:dyDescent="0.25">
      <c r="B287" s="168" t="s">
        <v>243</v>
      </c>
      <c r="C287" s="168"/>
      <c r="D287" s="114">
        <v>0</v>
      </c>
      <c r="E287" s="114">
        <v>13600</v>
      </c>
      <c r="F287" s="114">
        <v>0</v>
      </c>
      <c r="G287" s="45">
        <f t="shared" si="84"/>
        <v>0</v>
      </c>
      <c r="H287" s="45">
        <v>0</v>
      </c>
    </row>
    <row r="288" spans="2:8" x14ac:dyDescent="0.25">
      <c r="B288" s="168" t="s">
        <v>212</v>
      </c>
      <c r="C288" s="168"/>
      <c r="D288" s="114">
        <v>0</v>
      </c>
      <c r="E288" s="114">
        <v>11050</v>
      </c>
      <c r="F288" s="114">
        <v>0</v>
      </c>
      <c r="G288" s="45">
        <f t="shared" si="84"/>
        <v>0</v>
      </c>
      <c r="H288" s="45">
        <v>0</v>
      </c>
    </row>
  </sheetData>
  <mergeCells count="275">
    <mergeCell ref="B154:C154"/>
    <mergeCell ref="B157:C157"/>
    <mergeCell ref="B233:C233"/>
    <mergeCell ref="B268:C268"/>
    <mergeCell ref="B283:C283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280:C280"/>
    <mergeCell ref="B281:C281"/>
    <mergeCell ref="B282:C282"/>
    <mergeCell ref="B269:C269"/>
    <mergeCell ref="B250:C250"/>
    <mergeCell ref="B262:C262"/>
    <mergeCell ref="B169:C169"/>
    <mergeCell ref="B170:C170"/>
    <mergeCell ref="B240:C240"/>
    <mergeCell ref="B241:C241"/>
    <mergeCell ref="B288:C288"/>
    <mergeCell ref="B270:C270"/>
    <mergeCell ref="B271:C271"/>
    <mergeCell ref="B272:C272"/>
    <mergeCell ref="B274:C274"/>
    <mergeCell ref="B275:C275"/>
    <mergeCell ref="B276:C276"/>
    <mergeCell ref="B277:C277"/>
    <mergeCell ref="B278:C278"/>
    <mergeCell ref="B279:C279"/>
    <mergeCell ref="B273:C273"/>
    <mergeCell ref="B284:C284"/>
    <mergeCell ref="B256:C256"/>
    <mergeCell ref="B257:C257"/>
    <mergeCell ref="B285:C285"/>
    <mergeCell ref="B286:C286"/>
    <mergeCell ref="B267:C267"/>
    <mergeCell ref="B264:C264"/>
    <mergeCell ref="B265:C265"/>
    <mergeCell ref="B266:C266"/>
    <mergeCell ref="B287:C287"/>
    <mergeCell ref="B238:C238"/>
    <mergeCell ref="B245:C245"/>
    <mergeCell ref="B239:C239"/>
    <mergeCell ref="B242:C242"/>
    <mergeCell ref="B246:C246"/>
    <mergeCell ref="B251:C251"/>
    <mergeCell ref="B255:C255"/>
    <mergeCell ref="B263:C263"/>
    <mergeCell ref="B231:C231"/>
    <mergeCell ref="B232:C232"/>
    <mergeCell ref="B258:C258"/>
    <mergeCell ref="B259:C259"/>
    <mergeCell ref="B260:C260"/>
    <mergeCell ref="B261:C261"/>
    <mergeCell ref="B235:C235"/>
    <mergeCell ref="B237:C237"/>
    <mergeCell ref="B249:C249"/>
    <mergeCell ref="B243:C243"/>
    <mergeCell ref="B244:C244"/>
    <mergeCell ref="B247:C247"/>
    <mergeCell ref="B248:C248"/>
    <mergeCell ref="B252:C252"/>
    <mergeCell ref="B253:C253"/>
    <mergeCell ref="B254:C254"/>
    <mergeCell ref="B236:C236"/>
    <mergeCell ref="B213:C213"/>
    <mergeCell ref="B214:C214"/>
    <mergeCell ref="B215:C215"/>
    <mergeCell ref="B216:C216"/>
    <mergeCell ref="B217:C217"/>
    <mergeCell ref="B219:C219"/>
    <mergeCell ref="B228:C228"/>
    <mergeCell ref="B225:C225"/>
    <mergeCell ref="B234:C234"/>
    <mergeCell ref="B222:C222"/>
    <mergeCell ref="B226:C226"/>
    <mergeCell ref="B227:C227"/>
    <mergeCell ref="B229:C229"/>
    <mergeCell ref="B230:C230"/>
    <mergeCell ref="B205:C205"/>
    <mergeCell ref="B206:C206"/>
    <mergeCell ref="B207:C207"/>
    <mergeCell ref="B208:C208"/>
    <mergeCell ref="B210:C210"/>
    <mergeCell ref="B212:C212"/>
    <mergeCell ref="B218:C218"/>
    <mergeCell ref="B223:C223"/>
    <mergeCell ref="B224:C224"/>
    <mergeCell ref="B209:C209"/>
    <mergeCell ref="B211:C211"/>
    <mergeCell ref="B220:C220"/>
    <mergeCell ref="B221:C221"/>
    <mergeCell ref="B199:C199"/>
    <mergeCell ref="B200:C200"/>
    <mergeCell ref="B201:C201"/>
    <mergeCell ref="B202:C202"/>
    <mergeCell ref="B203:C203"/>
    <mergeCell ref="B204:C204"/>
    <mergeCell ref="B193:C193"/>
    <mergeCell ref="B194:C194"/>
    <mergeCell ref="B195:C195"/>
    <mergeCell ref="B196:C196"/>
    <mergeCell ref="B197:C197"/>
    <mergeCell ref="B198:C198"/>
    <mergeCell ref="B189:C189"/>
    <mergeCell ref="B191:C191"/>
    <mergeCell ref="B192:C192"/>
    <mergeCell ref="B190:C190"/>
    <mergeCell ref="B168:C168"/>
    <mergeCell ref="B180:C180"/>
    <mergeCell ref="B181:C181"/>
    <mergeCell ref="B182:C182"/>
    <mergeCell ref="B185:C185"/>
    <mergeCell ref="B183:C183"/>
    <mergeCell ref="B184:C184"/>
    <mergeCell ref="B162:C162"/>
    <mergeCell ref="B163:C163"/>
    <mergeCell ref="B164:C164"/>
    <mergeCell ref="B165:C165"/>
    <mergeCell ref="B166:C166"/>
    <mergeCell ref="B167:C167"/>
    <mergeCell ref="B186:C186"/>
    <mergeCell ref="B187:C187"/>
    <mergeCell ref="B188:C188"/>
    <mergeCell ref="B142:C142"/>
    <mergeCell ref="B143:C143"/>
    <mergeCell ref="B147:C147"/>
    <mergeCell ref="B148:C148"/>
    <mergeCell ref="B149:C149"/>
    <mergeCell ref="B150:C150"/>
    <mergeCell ref="B151:C151"/>
    <mergeCell ref="B152:C152"/>
    <mergeCell ref="B144:C144"/>
    <mergeCell ref="B145:C145"/>
    <mergeCell ref="B146:C146"/>
    <mergeCell ref="B136:C136"/>
    <mergeCell ref="B137:C137"/>
    <mergeCell ref="B133:C133"/>
    <mergeCell ref="B134:C134"/>
    <mergeCell ref="B135:C135"/>
    <mergeCell ref="B138:C138"/>
    <mergeCell ref="B139:C139"/>
    <mergeCell ref="B140:C140"/>
    <mergeCell ref="B141:C141"/>
    <mergeCell ref="B129:C129"/>
    <mergeCell ref="B130:C130"/>
    <mergeCell ref="B131:C131"/>
    <mergeCell ref="B132:C132"/>
    <mergeCell ref="B122:C122"/>
    <mergeCell ref="B123:C123"/>
    <mergeCell ref="B124:C124"/>
    <mergeCell ref="B125:C125"/>
    <mergeCell ref="B126:C126"/>
    <mergeCell ref="B127:C127"/>
    <mergeCell ref="B119:C119"/>
    <mergeCell ref="B120:C120"/>
    <mergeCell ref="B121:C121"/>
    <mergeCell ref="B111:C111"/>
    <mergeCell ref="B112:C112"/>
    <mergeCell ref="B113:C113"/>
    <mergeCell ref="B114:C114"/>
    <mergeCell ref="B115:C115"/>
    <mergeCell ref="B128:C128"/>
    <mergeCell ref="B101:C101"/>
    <mergeCell ref="B102:C102"/>
    <mergeCell ref="B103:C103"/>
    <mergeCell ref="B104:C104"/>
    <mergeCell ref="B105:C105"/>
    <mergeCell ref="B106:C106"/>
    <mergeCell ref="B116:C116"/>
    <mergeCell ref="B117:C117"/>
    <mergeCell ref="B118:C118"/>
    <mergeCell ref="B109:C109"/>
    <mergeCell ref="B110:C110"/>
    <mergeCell ref="B26:C26"/>
    <mergeCell ref="B87:C87"/>
    <mergeCell ref="B76:C76"/>
    <mergeCell ref="B77:C77"/>
    <mergeCell ref="B78:C78"/>
    <mergeCell ref="B79:C79"/>
    <mergeCell ref="B80:C80"/>
    <mergeCell ref="B81:C81"/>
    <mergeCell ref="B95:C95"/>
    <mergeCell ref="B88:C88"/>
    <mergeCell ref="B86:C86"/>
    <mergeCell ref="B89:C89"/>
    <mergeCell ref="B90:C90"/>
    <mergeCell ref="B91:C91"/>
    <mergeCell ref="B92:C92"/>
    <mergeCell ref="B93:C93"/>
    <mergeCell ref="B94:C94"/>
    <mergeCell ref="B58:C58"/>
    <mergeCell ref="B57:C57"/>
    <mergeCell ref="B28:C28"/>
    <mergeCell ref="B29:C29"/>
    <mergeCell ref="B30:C30"/>
    <mergeCell ref="B31:C31"/>
    <mergeCell ref="B50:C50"/>
    <mergeCell ref="B1:G1"/>
    <mergeCell ref="B3:G3"/>
    <mergeCell ref="B5:C5"/>
    <mergeCell ref="B6:C6"/>
    <mergeCell ref="B24:C24"/>
    <mergeCell ref="B25:C25"/>
    <mergeCell ref="B43:C43"/>
    <mergeCell ref="B44:C44"/>
    <mergeCell ref="B48:C48"/>
    <mergeCell ref="B32:C32"/>
    <mergeCell ref="B33:C33"/>
    <mergeCell ref="B34:C34"/>
    <mergeCell ref="B35:C35"/>
    <mergeCell ref="B36:C36"/>
    <mergeCell ref="B37:C37"/>
    <mergeCell ref="B38:C38"/>
    <mergeCell ref="B41:C41"/>
    <mergeCell ref="B42:C42"/>
    <mergeCell ref="B39:C39"/>
    <mergeCell ref="B40:C40"/>
    <mergeCell ref="B45:C45"/>
    <mergeCell ref="B46:C46"/>
    <mergeCell ref="B47:C47"/>
    <mergeCell ref="B27:C27"/>
    <mergeCell ref="B51:C51"/>
    <mergeCell ref="B52:C52"/>
    <mergeCell ref="B155:C155"/>
    <mergeCell ref="B156:C156"/>
    <mergeCell ref="B159:C159"/>
    <mergeCell ref="B161:C161"/>
    <mergeCell ref="B158:C158"/>
    <mergeCell ref="B160:C160"/>
    <mergeCell ref="B71:C71"/>
    <mergeCell ref="B72:C72"/>
    <mergeCell ref="B73:C73"/>
    <mergeCell ref="B74:C74"/>
    <mergeCell ref="B75:C75"/>
    <mergeCell ref="B82:C82"/>
    <mergeCell ref="B83:C83"/>
    <mergeCell ref="B84:C84"/>
    <mergeCell ref="B85:C85"/>
    <mergeCell ref="B96:C96"/>
    <mergeCell ref="B97:C97"/>
    <mergeCell ref="B98:C98"/>
    <mergeCell ref="B99:C99"/>
    <mergeCell ref="B100:C100"/>
    <mergeCell ref="B107:C107"/>
    <mergeCell ref="B108:C108"/>
    <mergeCell ref="B9:C9"/>
    <mergeCell ref="B11:C11"/>
    <mergeCell ref="B13:C13"/>
    <mergeCell ref="B15:C15"/>
    <mergeCell ref="B20:C20"/>
    <mergeCell ref="B22:C22"/>
    <mergeCell ref="B70:C70"/>
    <mergeCell ref="B49:C49"/>
    <mergeCell ref="B153:C153"/>
    <mergeCell ref="B64:C64"/>
    <mergeCell ref="B65:C65"/>
    <mergeCell ref="B66:C66"/>
    <mergeCell ref="B67:C67"/>
    <mergeCell ref="B68:C68"/>
    <mergeCell ref="B69:C69"/>
    <mergeCell ref="B59:C59"/>
    <mergeCell ref="B60:C60"/>
    <mergeCell ref="B61:C61"/>
    <mergeCell ref="B62:C62"/>
    <mergeCell ref="B63:C63"/>
    <mergeCell ref="B53:C53"/>
    <mergeCell ref="B54:C54"/>
    <mergeCell ref="B55:C55"/>
    <mergeCell ref="B56:C56"/>
  </mergeCells>
  <phoneticPr fontId="34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1</vt:i4>
      </vt:variant>
    </vt:vector>
  </HeadingPairs>
  <TitlesOfParts>
    <vt:vector size="8" baseType="lpstr">
      <vt:lpstr>SAŽETAK</vt:lpstr>
      <vt:lpstr> Račun prihoda i rashoda</vt:lpstr>
      <vt:lpstr>Rashodi prema izvorima finan</vt:lpstr>
      <vt:lpstr>Rashodi prema funkcijskoj k </vt:lpstr>
      <vt:lpstr>Račun financiranja</vt:lpstr>
      <vt:lpstr>Račun fin prema izvorima f</vt:lpstr>
      <vt:lpstr>POSEBNI DIO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 RISNJAK Crni Lug</dc:creator>
  <cp:lastModifiedBy>NP RISNJAK Crni Lug</cp:lastModifiedBy>
  <cp:lastPrinted>2026-07-22T06:58:04Z</cp:lastPrinted>
  <dcterms:created xsi:type="dcterms:W3CDTF">2025-07-09T09:51:40Z</dcterms:created>
  <dcterms:modified xsi:type="dcterms:W3CDTF">2026-07-24T05:42:34Z</dcterms:modified>
</cp:coreProperties>
</file>